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dfs1.fboad.ucr.edu\Accounting\NSDF\Accounting\Fiscal Closing\FY2020-21\Closing Letter and Forms\"/>
    </mc:Choice>
  </mc:AlternateContent>
  <bookViews>
    <workbookView xWindow="360" yWindow="105" windowWidth="11430" windowHeight="5985"/>
  </bookViews>
  <sheets>
    <sheet name="May Ledgers" sheetId="1" r:id="rId1"/>
    <sheet name="June Ledgers" sheetId="4" r:id="rId2"/>
    <sheet name="June Final Ledgers" sheetId="3" r:id="rId3"/>
  </sheets>
  <definedNames>
    <definedName name="_xlnm.Print_Area" localSheetId="2">'June Final Ledgers'!$A$1:$L$45</definedName>
    <definedName name="_xlnm.Print_Area" localSheetId="1">'June Ledgers'!$A$1:$L$89</definedName>
    <definedName name="_xlnm.Print_Area" localSheetId="0">'May Ledgers'!$A$1:$L$90</definedName>
  </definedNames>
  <calcPr calcId="162913"/>
</workbook>
</file>

<file path=xl/calcChain.xml><?xml version="1.0" encoding="utf-8"?>
<calcChain xmlns="http://schemas.openxmlformats.org/spreadsheetml/2006/main">
  <c r="G29" i="3" l="1"/>
  <c r="G28" i="3"/>
  <c r="J47" i="3"/>
  <c r="F47" i="3"/>
  <c r="I45" i="3"/>
  <c r="K45" i="3" s="1"/>
  <c r="I44" i="3"/>
  <c r="K44" i="3" s="1"/>
  <c r="I43" i="3"/>
  <c r="K43" i="3" s="1"/>
  <c r="H42" i="3"/>
  <c r="I42" i="3" s="1"/>
  <c r="K42" i="3" s="1"/>
  <c r="I41" i="3"/>
  <c r="K41" i="3" s="1"/>
  <c r="I40" i="3"/>
  <c r="K40" i="3" s="1"/>
  <c r="I39" i="3"/>
  <c r="K39" i="3" s="1"/>
  <c r="I38" i="3"/>
  <c r="K38" i="3" s="1"/>
  <c r="K37" i="3"/>
  <c r="I37" i="3"/>
  <c r="I36" i="3"/>
  <c r="K36" i="3" s="1"/>
  <c r="I35" i="3"/>
  <c r="K35" i="3" s="1"/>
  <c r="I34" i="3"/>
  <c r="K34" i="3" s="1"/>
  <c r="I33" i="3"/>
  <c r="K33" i="3" s="1"/>
  <c r="I32" i="3"/>
  <c r="K32" i="3" s="1"/>
  <c r="I31" i="3"/>
  <c r="K31" i="3" s="1"/>
  <c r="I30" i="3"/>
  <c r="K30" i="3" s="1"/>
  <c r="H29" i="3"/>
  <c r="I29" i="3" s="1"/>
  <c r="K29" i="3" s="1"/>
  <c r="H28" i="3"/>
  <c r="I27" i="3"/>
  <c r="K27" i="3" s="1"/>
  <c r="H26" i="3"/>
  <c r="I26" i="3" s="1"/>
  <c r="K26" i="3" s="1"/>
  <c r="I25" i="3"/>
  <c r="J21" i="3"/>
  <c r="H21" i="3"/>
  <c r="G21" i="3"/>
  <c r="F21" i="3"/>
  <c r="F49" i="3" s="1"/>
  <c r="I19" i="3"/>
  <c r="K19" i="3" s="1"/>
  <c r="I18" i="3"/>
  <c r="K18" i="3" s="1"/>
  <c r="K21" i="3" s="1"/>
  <c r="C84" i="4"/>
  <c r="H47" i="3" l="1"/>
  <c r="H49" i="3"/>
  <c r="I21" i="3"/>
  <c r="K25" i="3"/>
  <c r="H42" i="4"/>
  <c r="H29" i="4"/>
  <c r="I29" i="4" s="1"/>
  <c r="K29" i="4" s="1"/>
  <c r="H28" i="4"/>
  <c r="I28" i="4" s="1"/>
  <c r="K28" i="4" s="1"/>
  <c r="H26" i="4"/>
  <c r="C63" i="4" s="1"/>
  <c r="E63" i="4" s="1"/>
  <c r="I63" i="4" s="1"/>
  <c r="F86" i="4"/>
  <c r="C85" i="4"/>
  <c r="B85" i="4"/>
  <c r="D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D79" i="4"/>
  <c r="B79" i="4"/>
  <c r="D78" i="4"/>
  <c r="C78" i="4"/>
  <c r="D77" i="4"/>
  <c r="C77" i="4"/>
  <c r="B77" i="4"/>
  <c r="D76" i="4"/>
  <c r="C76" i="4"/>
  <c r="B76" i="4"/>
  <c r="D75" i="4"/>
  <c r="C75" i="4"/>
  <c r="E75" i="4" s="1"/>
  <c r="B75" i="4"/>
  <c r="E74" i="4"/>
  <c r="D74" i="4"/>
  <c r="C74" i="4"/>
  <c r="B74" i="4"/>
  <c r="D73" i="4"/>
  <c r="C73" i="4"/>
  <c r="B73" i="4"/>
  <c r="D72" i="4"/>
  <c r="C72" i="4"/>
  <c r="E72" i="4" s="1"/>
  <c r="B72" i="4"/>
  <c r="D71" i="4"/>
  <c r="C71" i="4"/>
  <c r="B71" i="4"/>
  <c r="D70" i="4"/>
  <c r="C70" i="4"/>
  <c r="B70" i="4"/>
  <c r="D69" i="4"/>
  <c r="C69" i="4"/>
  <c r="E69" i="4" s="1"/>
  <c r="B69" i="4"/>
  <c r="D68" i="4"/>
  <c r="C68" i="4"/>
  <c r="E68" i="4" s="1"/>
  <c r="B68" i="4"/>
  <c r="D67" i="4"/>
  <c r="C67" i="4"/>
  <c r="B67" i="4"/>
  <c r="D66" i="4"/>
  <c r="B66" i="4"/>
  <c r="D65" i="4"/>
  <c r="C65" i="4"/>
  <c r="E65" i="4" s="1"/>
  <c r="B65" i="4"/>
  <c r="E64" i="4"/>
  <c r="D64" i="4"/>
  <c r="C64" i="4"/>
  <c r="B64" i="4"/>
  <c r="D63" i="4"/>
  <c r="B63" i="4"/>
  <c r="J47" i="4"/>
  <c r="G47" i="4"/>
  <c r="F47" i="4"/>
  <c r="I45" i="4"/>
  <c r="K45" i="4" s="1"/>
  <c r="I44" i="4"/>
  <c r="K44" i="4" s="1"/>
  <c r="I43" i="4"/>
  <c r="K43" i="4" s="1"/>
  <c r="C79" i="4"/>
  <c r="I41" i="4"/>
  <c r="K41" i="4" s="1"/>
  <c r="I40" i="4"/>
  <c r="K40" i="4" s="1"/>
  <c r="I39" i="4"/>
  <c r="K39" i="4" s="1"/>
  <c r="I38" i="4"/>
  <c r="K38" i="4" s="1"/>
  <c r="I37" i="4"/>
  <c r="K37" i="4" s="1"/>
  <c r="I36" i="4"/>
  <c r="K36" i="4" s="1"/>
  <c r="I35" i="4"/>
  <c r="K35" i="4" s="1"/>
  <c r="I34" i="4"/>
  <c r="K34" i="4" s="1"/>
  <c r="I33" i="4"/>
  <c r="K33" i="4" s="1"/>
  <c r="I32" i="4"/>
  <c r="K32" i="4" s="1"/>
  <c r="I31" i="4"/>
  <c r="K31" i="4" s="1"/>
  <c r="I30" i="4"/>
  <c r="K30" i="4" s="1"/>
  <c r="I27" i="4"/>
  <c r="K27" i="4" s="1"/>
  <c r="I25" i="4"/>
  <c r="J21" i="4"/>
  <c r="H21" i="4"/>
  <c r="G21" i="4"/>
  <c r="G49" i="4" s="1"/>
  <c r="F21" i="4"/>
  <c r="I19" i="4"/>
  <c r="K19" i="4" s="1"/>
  <c r="I18" i="4"/>
  <c r="K18" i="4" s="1"/>
  <c r="F87" i="1"/>
  <c r="G48" i="1"/>
  <c r="F48" i="1"/>
  <c r="H43" i="1"/>
  <c r="H37" i="1"/>
  <c r="H30" i="1"/>
  <c r="H29" i="1"/>
  <c r="H27" i="1"/>
  <c r="D86" i="4" l="1"/>
  <c r="I76" i="4"/>
  <c r="J76" i="4" s="1"/>
  <c r="L76" i="4" s="1"/>
  <c r="F49" i="4"/>
  <c r="I64" i="4"/>
  <c r="J64" i="4" s="1"/>
  <c r="L64" i="4" s="1"/>
  <c r="I69" i="4"/>
  <c r="J69" i="4" s="1"/>
  <c r="L69" i="4"/>
  <c r="E71" i="4"/>
  <c r="I74" i="4"/>
  <c r="J74" i="4" s="1"/>
  <c r="L74" i="4" s="1"/>
  <c r="E84" i="4"/>
  <c r="L84" i="4"/>
  <c r="I67" i="4"/>
  <c r="J67" i="4" s="1"/>
  <c r="L67" i="4" s="1"/>
  <c r="E82" i="4"/>
  <c r="E67" i="4"/>
  <c r="E76" i="4"/>
  <c r="I85" i="4"/>
  <c r="J85" i="4" s="1"/>
  <c r="L85" i="4"/>
  <c r="I70" i="4"/>
  <c r="J70" i="4" s="1"/>
  <c r="L70" i="4"/>
  <c r="I77" i="4"/>
  <c r="J77" i="4" s="1"/>
  <c r="L77" i="4"/>
  <c r="E80" i="4"/>
  <c r="L80" i="4"/>
  <c r="I68" i="4"/>
  <c r="J68" i="4" s="1"/>
  <c r="L68" i="4"/>
  <c r="I75" i="4"/>
  <c r="J75" i="4" s="1"/>
  <c r="L75" i="4" s="1"/>
  <c r="E77" i="4"/>
  <c r="I82" i="4"/>
  <c r="J82" i="4" s="1"/>
  <c r="L82" i="4" s="1"/>
  <c r="E85" i="4"/>
  <c r="I73" i="4"/>
  <c r="J73" i="4" s="1"/>
  <c r="L73" i="4"/>
  <c r="I83" i="4"/>
  <c r="J83" i="4" s="1"/>
  <c r="L83" i="4"/>
  <c r="K21" i="4"/>
  <c r="E70" i="4"/>
  <c r="E73" i="4"/>
  <c r="E78" i="4"/>
  <c r="I78" i="4"/>
  <c r="J78" i="4" s="1"/>
  <c r="L78" i="4" s="1"/>
  <c r="I81" i="4"/>
  <c r="J81" i="4" s="1"/>
  <c r="L81" i="4"/>
  <c r="I79" i="4"/>
  <c r="J79" i="4" s="1"/>
  <c r="L79" i="4" s="1"/>
  <c r="I72" i="4"/>
  <c r="J72" i="4" s="1"/>
  <c r="L72" i="4" s="1"/>
  <c r="I71" i="4"/>
  <c r="J71" i="4" s="1"/>
  <c r="L71" i="4" s="1"/>
  <c r="I65" i="4"/>
  <c r="J65" i="4" s="1"/>
  <c r="L65" i="4" s="1"/>
  <c r="I26" i="4"/>
  <c r="K26" i="4" s="1"/>
  <c r="I80" i="4"/>
  <c r="I84" i="4"/>
  <c r="J84" i="4" s="1"/>
  <c r="B86" i="4"/>
  <c r="I21" i="4"/>
  <c r="K25" i="4"/>
  <c r="H47" i="4"/>
  <c r="H49" i="4" s="1"/>
  <c r="E79" i="4"/>
  <c r="E81" i="4"/>
  <c r="E83" i="4"/>
  <c r="C66" i="4"/>
  <c r="E66" i="4" s="1"/>
  <c r="I42" i="4"/>
  <c r="K42" i="4" s="1"/>
  <c r="D79" i="1"/>
  <c r="I19" i="1"/>
  <c r="K19" i="1" s="1"/>
  <c r="D83" i="1"/>
  <c r="D82" i="1"/>
  <c r="D81" i="1"/>
  <c r="D80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B86" i="1"/>
  <c r="B85" i="1"/>
  <c r="B84" i="1"/>
  <c r="B83" i="1"/>
  <c r="B82" i="1"/>
  <c r="B81" i="1"/>
  <c r="B80" i="1"/>
  <c r="B78" i="1"/>
  <c r="B77" i="1"/>
  <c r="B76" i="1"/>
  <c r="B75" i="1"/>
  <c r="B74" i="1"/>
  <c r="I74" i="1" s="1"/>
  <c r="J74" i="1" s="1"/>
  <c r="B73" i="1"/>
  <c r="B72" i="1"/>
  <c r="B71" i="1"/>
  <c r="B70" i="1"/>
  <c r="B69" i="1"/>
  <c r="B68" i="1"/>
  <c r="B67" i="1"/>
  <c r="B66" i="1"/>
  <c r="B65" i="1"/>
  <c r="B64" i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/>
  <c r="I26" i="1"/>
  <c r="J48" i="1"/>
  <c r="H48" i="1"/>
  <c r="I20" i="1"/>
  <c r="K20" i="1" s="1"/>
  <c r="J22" i="1"/>
  <c r="H22" i="1"/>
  <c r="G22" i="1"/>
  <c r="G50" i="1" s="1"/>
  <c r="F22" i="1"/>
  <c r="F50" i="1" s="1"/>
  <c r="D85" i="1"/>
  <c r="D84" i="1"/>
  <c r="I83" i="1" l="1"/>
  <c r="J83" i="1" s="1"/>
  <c r="I82" i="1"/>
  <c r="J82" i="1" s="1"/>
  <c r="I69" i="1"/>
  <c r="J69" i="1" s="1"/>
  <c r="I70" i="1"/>
  <c r="J70" i="1" s="1"/>
  <c r="E80" i="1"/>
  <c r="I65" i="1"/>
  <c r="J65" i="1" s="1"/>
  <c r="C87" i="1"/>
  <c r="E74" i="1"/>
  <c r="I72" i="1"/>
  <c r="J72" i="1" s="1"/>
  <c r="B87" i="1"/>
  <c r="I81" i="1"/>
  <c r="J81" i="1" s="1"/>
  <c r="I84" i="1"/>
  <c r="J84" i="1" s="1"/>
  <c r="E78" i="1"/>
  <c r="H50" i="1"/>
  <c r="I68" i="1"/>
  <c r="J68" i="1" s="1"/>
  <c r="I78" i="1"/>
  <c r="J78" i="1" s="1"/>
  <c r="E86" i="4"/>
  <c r="C86" i="4"/>
  <c r="I47" i="4"/>
  <c r="I66" i="4"/>
  <c r="J66" i="4" s="1"/>
  <c r="L66" i="4" s="1"/>
  <c r="J63" i="4"/>
  <c r="L63" i="4" s="1"/>
  <c r="L86" i="4" s="1"/>
  <c r="K47" i="4"/>
  <c r="E75" i="1"/>
  <c r="E66" i="1"/>
  <c r="I73" i="1"/>
  <c r="J73" i="1" s="1"/>
  <c r="E73" i="1"/>
  <c r="E67" i="1"/>
  <c r="I66" i="1"/>
  <c r="J66" i="1" s="1"/>
  <c r="E65" i="1"/>
  <c r="I71" i="1"/>
  <c r="J71" i="1" s="1"/>
  <c r="E79" i="1"/>
  <c r="E68" i="1"/>
  <c r="E76" i="1"/>
  <c r="E70" i="1"/>
  <c r="I76" i="1"/>
  <c r="J76" i="1" s="1"/>
  <c r="E82" i="1"/>
  <c r="I22" i="1"/>
  <c r="E86" i="1"/>
  <c r="I85" i="1"/>
  <c r="J85" i="1" s="1"/>
  <c r="E85" i="1"/>
  <c r="I75" i="1"/>
  <c r="J75" i="1" s="1"/>
  <c r="E83" i="1"/>
  <c r="D87" i="1"/>
  <c r="I48" i="1"/>
  <c r="E64" i="1"/>
  <c r="E84" i="1"/>
  <c r="I80" i="1"/>
  <c r="J80" i="1" s="1"/>
  <c r="E71" i="1"/>
  <c r="I79" i="1"/>
  <c r="E81" i="1"/>
  <c r="E69" i="1"/>
  <c r="E72" i="1"/>
  <c r="E77" i="1"/>
  <c r="K22" i="1"/>
  <c r="K26" i="1"/>
  <c r="K48" i="1" s="1"/>
  <c r="I86" i="1"/>
  <c r="I77" i="1"/>
  <c r="J77" i="1" s="1"/>
  <c r="I67" i="1"/>
  <c r="J67" i="1" s="1"/>
  <c r="J86" i="1" l="1"/>
  <c r="L86" i="1" s="1"/>
  <c r="L87" i="1" s="1"/>
  <c r="J86" i="4"/>
  <c r="I86" i="4"/>
  <c r="E87" i="1"/>
  <c r="J79" i="1"/>
  <c r="I64" i="1"/>
  <c r="J64" i="1" s="1"/>
  <c r="I28" i="3"/>
  <c r="K28" i="3" s="1"/>
  <c r="K47" i="3" s="1"/>
  <c r="G47" i="3"/>
  <c r="G49" i="3" s="1"/>
  <c r="I87" i="1" l="1"/>
  <c r="J87" i="1"/>
  <c r="I47" i="3"/>
</calcChain>
</file>

<file path=xl/sharedStrings.xml><?xml version="1.0" encoding="utf-8"?>
<sst xmlns="http://schemas.openxmlformats.org/spreadsheetml/2006/main" count="370" uniqueCount="120">
  <si>
    <t>UCRFS</t>
  </si>
  <si>
    <t>Page No.  1</t>
  </si>
  <si>
    <t>Run Time 08:10:32</t>
  </si>
  <si>
    <t>Parameters:</t>
  </si>
  <si>
    <t>Setid:  UCR</t>
  </si>
  <si>
    <t xml:space="preserve">      ORGANIZATIONAL STRUCTURE</t>
  </si>
  <si>
    <t>Business Unit: UCR</t>
  </si>
  <si>
    <t>Activity: ALL</t>
  </si>
  <si>
    <t>Function: ALL</t>
  </si>
  <si>
    <t>Account: ALL</t>
  </si>
  <si>
    <t>BUDGET</t>
  </si>
  <si>
    <t xml:space="preserve">PERMANENT </t>
  </si>
  <si>
    <t xml:space="preserve">CURRENT </t>
  </si>
  <si>
    <t xml:space="preserve">BALANCE </t>
  </si>
  <si>
    <t>FUNCTION</t>
  </si>
  <si>
    <t>FUND</t>
  </si>
  <si>
    <t>CATEGORY</t>
  </si>
  <si>
    <t>EXPENDITURES</t>
  </si>
  <si>
    <t>BALANCE</t>
  </si>
  <si>
    <t>W/ENCUMBRANCES</t>
  </si>
  <si>
    <t>BC25 - BC, Staff Appointments</t>
  </si>
  <si>
    <t>BC30 - BC, Benefits - Staff</t>
  </si>
  <si>
    <t>BC40 - BC, Travel</t>
  </si>
  <si>
    <t>BC41 - BC, Supplies and Materials</t>
  </si>
  <si>
    <t>BC42 - BC, Services, Other</t>
  </si>
  <si>
    <t>BC43 - BC, Mail Services &amp; Freight</t>
  </si>
  <si>
    <t>BC44 - BC, Printing/Repro &amp; Media</t>
  </si>
  <si>
    <t>BC45 - BC, Communications</t>
  </si>
  <si>
    <t>BC46 - BC, Computing - Includding COGS</t>
  </si>
  <si>
    <t>BC47 - BC, Other , S&amp;E</t>
  </si>
  <si>
    <t>Accounting Period: 12</t>
  </si>
  <si>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</si>
  <si>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</si>
  <si>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</si>
  <si>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</si>
  <si>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</si>
  <si>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</si>
  <si>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</si>
  <si>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</si>
  <si>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</si>
  <si>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</si>
  <si>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</si>
  <si>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</si>
  <si>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</si>
  <si>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</si>
  <si>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</si>
  <si>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</si>
  <si>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</si>
  <si>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</si>
  <si>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</si>
  <si>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</si>
  <si>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</si>
  <si>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</si>
  <si>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</si>
  <si>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Accounting Period: 11</t>
  </si>
  <si>
    <t>BC60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</si>
  <si>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</si>
  <si>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</si>
  <si>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</si>
  <si>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</si>
  <si>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</si>
  <si>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</si>
  <si>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</si>
  <si>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</si>
  <si>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>Expend.</t>
  </si>
  <si>
    <t>Accruals</t>
  </si>
  <si>
    <t>YTD</t>
  </si>
  <si>
    <t>Finacial/Budgetary Adjustments</t>
  </si>
  <si>
    <t>Encumbrances</t>
  </si>
  <si>
    <t>June Activity</t>
  </si>
  <si>
    <t>B99999 - BR, Recharge</t>
  </si>
  <si>
    <t>BC48 - BC, Amortization/Depreciation</t>
  </si>
  <si>
    <t>BC49 - BC, Interest</t>
  </si>
  <si>
    <t>BC48</t>
  </si>
  <si>
    <t>BC49</t>
  </si>
  <si>
    <t>B99999</t>
  </si>
  <si>
    <t>Expected</t>
  </si>
  <si>
    <t>MODIFIED Fiscal Closing Spreadsheet for May ledgers</t>
  </si>
  <si>
    <t>B70900- BR, S&amp;S Over and Short Cash</t>
  </si>
  <si>
    <t>BC26 - BC, Staff Stipends, Allows/OT</t>
  </si>
  <si>
    <t>BC27 - BC, Staff Other</t>
  </si>
  <si>
    <t>BC76 - BC, Unallocated Employee Ben</t>
  </si>
  <si>
    <t>BC77 - BC, Unallocated Staff Sal</t>
  </si>
  <si>
    <t>BC70 - BC, Facilities</t>
  </si>
  <si>
    <t>BC60 - BC, Equip/Other Inventorial</t>
  </si>
  <si>
    <t>BC75 - BC, Unallocated General</t>
  </si>
  <si>
    <t>BC31 - BC, Benefits - Staff Vac Accrual</t>
  </si>
  <si>
    <t>BC26</t>
  </si>
  <si>
    <t>BC27</t>
  </si>
  <si>
    <t>BC31</t>
  </si>
  <si>
    <t>BC70</t>
  </si>
  <si>
    <t>BC76</t>
  </si>
  <si>
    <t>BC77</t>
  </si>
  <si>
    <t>B70900</t>
  </si>
  <si>
    <t>ENCUMBRANCES</t>
  </si>
  <si>
    <t>5/31/XX</t>
  </si>
  <si>
    <t>6/30/XX</t>
  </si>
  <si>
    <t xml:space="preserve">          ORG38 - UCR Intercollegiate Athletics</t>
  </si>
  <si>
    <t xml:space="preserve">           Div128 - Athletics</t>
  </si>
  <si>
    <t>Report ID: UC</t>
  </si>
  <si>
    <t>FINANCIAL TRANSACTION DETAIL REPORT</t>
  </si>
  <si>
    <t>ACTIVITY A01201 - IA Athletics Gate</t>
  </si>
  <si>
    <t>Fund Code:  64425</t>
  </si>
  <si>
    <t xml:space="preserve"> Game Operations</t>
  </si>
  <si>
    <t>Game Operations</t>
  </si>
  <si>
    <t>B60000 - BR, Auxiliary Enterpirse</t>
  </si>
  <si>
    <t>B60000</t>
  </si>
  <si>
    <t>TOTAL ACTIVITY GENERAL A01201 GENERAL FUNDS</t>
  </si>
  <si>
    <t>TOTAL ACTIVITY GENERAL A01201 OTHER FUNDS</t>
  </si>
  <si>
    <t>Activity/Fund/Function: A01201/64425/xx</t>
  </si>
  <si>
    <t>TOTAL ACTIVITY A01201 GENERAL FUNDS</t>
  </si>
  <si>
    <t>TOTAL ACTIVITY A01201 OTHER FUNDS</t>
  </si>
  <si>
    <t>Possible</t>
  </si>
  <si>
    <t xml:space="preserve">Ticket equipment </t>
  </si>
  <si>
    <t>MODIFIED Fiscal Closing Spreadsheet for June ledgers</t>
  </si>
  <si>
    <t xml:space="preserve">            D01099 - Intercollegiate Athletics</t>
  </si>
  <si>
    <t>Run Date 07/06/XX</t>
  </si>
  <si>
    <t>Run Date 08/13/XX</t>
  </si>
  <si>
    <t>Run Date 06/15/XX</t>
  </si>
  <si>
    <t>Fiscal Year: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</si>
</sst>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dd\-mmm\-yy_)"/>
  </numFmts>
  <fonts count="7" x14ac:knownFonts="1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name val="Courier New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164" fontId="0" fillId="0" borderId="0" xfId="0" applyNumberFormat="1" applyProtection="1"/>
    <xf numFmtId="4" fontId="0" fillId="0" borderId="0" xfId="0" applyNumberFormat="1" applyProtection="1"/>
    <xf numFmtId="0" fontId="3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0" fillId="0" borderId="0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0" fillId="0" borderId="1" xfId="0" applyBorder="1"/>
    <xf numFmtId="0" fontId="0" fillId="0" borderId="0" xfId="0" applyProtection="1"/>
    <xf numFmtId="0" fontId="0" fillId="0" borderId="0" xfId="0" applyBorder="1"/>
    <xf numFmtId="4" fontId="0" fillId="0" borderId="0" xfId="0" applyNumberFormat="1"/>
    <xf numFmtId="0" fontId="4" fillId="0" borderId="0" xfId="0" applyFo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10" xfId="0" applyNumberFormat="1" applyBorder="1"/>
    <xf numFmtId="39" fontId="0" fillId="0" borderId="0" xfId="0" applyNumberFormat="1" applyBorder="1"/>
    <xf numFmtId="0" fontId="0" fillId="0" borderId="19" xfId="0" applyBorder="1"/>
    <xf numFmtId="0" fontId="0" fillId="0" borderId="20" xfId="0" applyBorder="1"/>
    <xf numFmtId="39" fontId="0" fillId="0" borderId="18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21" xfId="0" applyNumberFormat="1" applyBorder="1"/>
    <xf numFmtId="0" fontId="0" fillId="0" borderId="0" xfId="0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39" fontId="0" fillId="0" borderId="9" xfId="0" applyNumberFormat="1" applyBorder="1"/>
    <xf numFmtId="39" fontId="0" fillId="0" borderId="26" xfId="0" applyNumberFormat="1" applyBorder="1"/>
    <xf numFmtId="0" fontId="0" fillId="0" borderId="12" xfId="0" applyBorder="1"/>
    <xf numFmtId="0" fontId="0" fillId="0" borderId="27" xfId="0" applyBorder="1"/>
    <xf numFmtId="39" fontId="0" fillId="0" borderId="5" xfId="0" applyNumberFormat="1" applyBorder="1"/>
    <xf numFmtId="39" fontId="0" fillId="0" borderId="28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1" xfId="0" applyBorder="1"/>
    <xf numFmtId="16" fontId="0" fillId="0" borderId="0" xfId="0" quotePrefix="1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5" fillId="0" borderId="0" xfId="0" applyFont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</xf>
    <xf numFmtId="4" fontId="0" fillId="0" borderId="6" xfId="0" applyNumberFormat="1" applyBorder="1"/>
    <xf numFmtId="39" fontId="0" fillId="0" borderId="14" xfId="0" applyNumberFormat="1" applyBorder="1"/>
    <xf numFmtId="39" fontId="0" fillId="0" borderId="9" xfId="0" applyNumberFormat="1" applyFill="1" applyBorder="1"/>
    <xf numFmtId="39" fontId="0" fillId="0" borderId="26" xfId="0" applyNumberFormat="1" applyFill="1" applyBorder="1"/>
    <xf numFmtId="39" fontId="0" fillId="0" borderId="0" xfId="0" applyNumberFormat="1" applyFill="1" applyBorder="1"/>
    <xf numFmtId="0" fontId="6" fillId="0" borderId="0" xfId="0" applyFont="1" applyAlignment="1" applyProtection="1">
      <alignment horizontal="left"/>
    </xf>
    <xf numFmtId="14" fontId="6" fillId="0" borderId="26" xfId="0" quotePrefix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/>
    <xf numFmtId="40" fontId="0" fillId="0" borderId="0" xfId="0" applyNumberFormat="1" applyProtection="1"/>
    <xf numFmtId="40" fontId="0" fillId="0" borderId="0" xfId="0" applyNumberFormat="1"/>
    <xf numFmtId="0" fontId="3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>
      <alignment horizontal="center"/>
    </xf>
    <xf numFmtId="0" fontId="0" fillId="0" borderId="0" xfId="0" applyAlignment="1"/>
    <xf numFmtId="0" fontId="0" fillId="0" borderId="18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tabSelected="1" view="pageBreakPreview" zoomScaleNormal="100" zoomScaleSheetLayoutView="100" workbookViewId="0"/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23.285156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8.42578125" customWidth="1"/>
    <col min="11" max="11" width="23.42578125" customWidth="1"/>
    <col min="12" max="12" width="19.7109375" customWidth="1"/>
  </cols>
  <sheetData>
    <row r="1" spans="1:14" x14ac:dyDescent="0.2">
      <c r="E1" s="1" t="s">
        <v>0</v>
      </c>
      <c r="J1" t="s">
        <v>1</v>
      </c>
    </row>
    <row r="2" spans="1:14" x14ac:dyDescent="0.2">
      <c r="A2" s="2" t="s">
        <v>99</v>
      </c>
      <c r="B2" s="2"/>
      <c r="C2" s="2"/>
      <c r="D2" s="2" t="s">
        <v>100</v>
      </c>
      <c r="E2" s="2"/>
      <c r="F2" s="2"/>
      <c r="G2" s="2"/>
      <c r="H2" s="2"/>
      <c r="I2" s="2"/>
      <c r="J2" s="87" t="s">
        <v>118</v>
      </c>
      <c r="K2" s="2"/>
      <c r="L2" s="2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2</v>
      </c>
      <c r="K3" s="2"/>
      <c r="L3" s="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2"/>
      <c r="B6" s="2" t="s">
        <v>4</v>
      </c>
      <c r="C6" s="3" t="s">
        <v>5</v>
      </c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2"/>
      <c r="B7" s="2" t="s">
        <v>6</v>
      </c>
      <c r="C7" s="2" t="s">
        <v>97</v>
      </c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2"/>
      <c r="B8" s="87" t="s">
        <v>119</v>
      </c>
      <c r="C8" s="2" t="s">
        <v>98</v>
      </c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 t="s">
        <v>7</v>
      </c>
      <c r="C9" s="2" t="s">
        <v>115</v>
      </c>
      <c r="D9" s="2"/>
      <c r="E9" s="2"/>
      <c r="F9" s="2"/>
      <c r="G9" s="2"/>
      <c r="H9" s="2"/>
      <c r="I9" s="2"/>
      <c r="J9" s="2"/>
      <c r="K9" s="2"/>
      <c r="L9" s="2"/>
    </row>
    <row r="10" spans="1:14" x14ac:dyDescent="0.2">
      <c r="A10" s="2"/>
      <c r="B10" s="2" t="s">
        <v>8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102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x14ac:dyDescent="0.2">
      <c r="A12" s="2"/>
      <c r="B12" s="2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3.5" customHeight="1" x14ac:dyDescent="0.2">
      <c r="A13" s="2"/>
      <c r="B13" s="2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ht="12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ht="12.75" customHeight="1" x14ac:dyDescent="0.2">
      <c r="A15" s="2"/>
      <c r="B15" s="2"/>
      <c r="D15" s="2" t="s">
        <v>10</v>
      </c>
      <c r="E15" s="2"/>
      <c r="F15" s="4" t="s">
        <v>11</v>
      </c>
      <c r="G15" s="4" t="s">
        <v>12</v>
      </c>
      <c r="H15" s="4"/>
      <c r="I15" s="4"/>
      <c r="J15" s="4"/>
      <c r="K15" s="4" t="s">
        <v>13</v>
      </c>
    </row>
    <row r="16" spans="1:14" x14ac:dyDescent="0.2">
      <c r="A16" s="3" t="s">
        <v>14</v>
      </c>
      <c r="B16" s="3" t="s">
        <v>15</v>
      </c>
      <c r="D16" s="3" t="s">
        <v>16</v>
      </c>
      <c r="E16" s="2"/>
      <c r="F16" s="5" t="s">
        <v>10</v>
      </c>
      <c r="G16" s="5" t="s">
        <v>10</v>
      </c>
      <c r="H16" s="6" t="s">
        <v>17</v>
      </c>
      <c r="I16" s="7" t="s">
        <v>18</v>
      </c>
      <c r="J16" s="5" t="s">
        <v>94</v>
      </c>
      <c r="K16" s="6" t="s">
        <v>19</v>
      </c>
      <c r="M16" s="16"/>
      <c r="N16" s="16"/>
    </row>
    <row r="17" spans="1:17" x14ac:dyDescent="0.2">
      <c r="A17" s="3"/>
      <c r="B17" s="3"/>
      <c r="D17" s="3"/>
      <c r="E17" s="2"/>
      <c r="F17" s="9"/>
      <c r="G17" s="9"/>
      <c r="H17" s="34"/>
      <c r="I17" s="81"/>
      <c r="J17" s="9"/>
      <c r="K17" s="34"/>
      <c r="M17" s="18"/>
      <c r="N17" s="18"/>
    </row>
    <row r="18" spans="1:17" x14ac:dyDescent="0.2">
      <c r="A18" s="13" t="s">
        <v>101</v>
      </c>
      <c r="B18" s="2"/>
      <c r="C18" s="2"/>
      <c r="D18" s="2"/>
      <c r="E18" s="2"/>
      <c r="F18" s="2"/>
      <c r="G18" s="2"/>
      <c r="I18" s="2"/>
      <c r="J18" s="2"/>
    </row>
    <row r="19" spans="1:17" x14ac:dyDescent="0.2">
      <c r="A19" s="9">
        <v>20</v>
      </c>
      <c r="B19">
        <v>64425</v>
      </c>
      <c r="C19" s="8" t="s">
        <v>103</v>
      </c>
      <c r="D19" s="10" t="s">
        <v>105</v>
      </c>
      <c r="F19" s="11">
        <v>-80200</v>
      </c>
      <c r="G19" s="11">
        <v>-89200</v>
      </c>
      <c r="H19" s="11">
        <v>-90000</v>
      </c>
      <c r="I19" s="11">
        <f>G19-H19</f>
        <v>800</v>
      </c>
      <c r="J19" s="11">
        <v>0</v>
      </c>
      <c r="K19" s="11">
        <f>I19-J19</f>
        <v>800</v>
      </c>
    </row>
    <row r="20" spans="1:17" x14ac:dyDescent="0.2">
      <c r="A20" s="9">
        <v>20</v>
      </c>
      <c r="B20">
        <v>64425</v>
      </c>
      <c r="C20" s="8" t="s">
        <v>104</v>
      </c>
      <c r="D20" s="10" t="s">
        <v>78</v>
      </c>
      <c r="F20" s="11">
        <v>0</v>
      </c>
      <c r="G20" s="11">
        <v>0</v>
      </c>
      <c r="H20" s="11">
        <v>0</v>
      </c>
      <c r="I20" s="11">
        <f>G20-H20</f>
        <v>0</v>
      </c>
      <c r="J20" s="11">
        <v>0</v>
      </c>
      <c r="K20" s="11">
        <f>I20-J20</f>
        <v>0</v>
      </c>
    </row>
    <row r="21" spans="1:17" ht="13.5" x14ac:dyDescent="0.25">
      <c r="A21" s="12" t="s">
        <v>110</v>
      </c>
      <c r="B21" s="80"/>
      <c r="C21" s="2"/>
      <c r="D21" s="10"/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7" x14ac:dyDescent="0.2">
      <c r="A22" s="12" t="s">
        <v>111</v>
      </c>
      <c r="B22" s="2"/>
      <c r="C22" s="2"/>
      <c r="D22" s="10"/>
      <c r="F22" s="11">
        <f t="shared" ref="F22:K22" si="0">SUM(F19:F20)</f>
        <v>-80200</v>
      </c>
      <c r="G22" s="11">
        <f t="shared" si="0"/>
        <v>-89200</v>
      </c>
      <c r="H22" s="11">
        <f t="shared" si="0"/>
        <v>-90000</v>
      </c>
      <c r="I22" s="11">
        <f t="shared" si="0"/>
        <v>800</v>
      </c>
      <c r="J22" s="11">
        <f t="shared" si="0"/>
        <v>0</v>
      </c>
      <c r="K22" s="11">
        <f t="shared" si="0"/>
        <v>800</v>
      </c>
    </row>
    <row r="23" spans="1:17" x14ac:dyDescent="0.2">
      <c r="A23" s="2"/>
      <c r="B23" s="2"/>
      <c r="C23" s="2"/>
      <c r="D23" s="2"/>
      <c r="E23" s="2"/>
      <c r="F23" s="2"/>
      <c r="G23" s="2"/>
      <c r="I23" s="2"/>
      <c r="J23" s="2"/>
    </row>
    <row r="24" spans="1:17" x14ac:dyDescent="0.2">
      <c r="A24" s="2"/>
      <c r="B24" s="2"/>
      <c r="C24" s="2"/>
      <c r="D24" s="2"/>
      <c r="E24" s="2"/>
      <c r="F24" s="2"/>
      <c r="G24" s="2"/>
      <c r="I24" s="2"/>
      <c r="J24" s="2"/>
    </row>
    <row r="25" spans="1:17" x14ac:dyDescent="0.2">
      <c r="A25" s="13" t="s">
        <v>101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x14ac:dyDescent="0.2">
      <c r="A26" s="9">
        <v>76</v>
      </c>
      <c r="B26">
        <v>64425</v>
      </c>
      <c r="C26" s="8" t="s">
        <v>103</v>
      </c>
      <c r="D26" s="14" t="s">
        <v>70</v>
      </c>
      <c r="F26" s="11">
        <v>0</v>
      </c>
      <c r="G26" s="11">
        <v>0</v>
      </c>
      <c r="H26" s="11">
        <v>0</v>
      </c>
      <c r="I26" s="11">
        <f>G26-H26</f>
        <v>0</v>
      </c>
      <c r="J26" s="11">
        <v>0</v>
      </c>
      <c r="K26" s="11">
        <f>I26-J26</f>
        <v>0</v>
      </c>
      <c r="M26" s="17"/>
      <c r="Q26" s="18"/>
    </row>
    <row r="27" spans="1:17" x14ac:dyDescent="0.2">
      <c r="A27" s="9">
        <v>76</v>
      </c>
      <c r="B27">
        <v>64425</v>
      </c>
      <c r="C27" s="8" t="s">
        <v>103</v>
      </c>
      <c r="D27" s="2" t="s">
        <v>20</v>
      </c>
      <c r="F27" s="11">
        <v>50000</v>
      </c>
      <c r="G27" s="11">
        <v>50000</v>
      </c>
      <c r="H27" s="11">
        <f>(50000/12)*10</f>
        <v>41666.666666666672</v>
      </c>
      <c r="I27" s="11">
        <f t="shared" ref="I27:I46" si="1">G27-H27</f>
        <v>8333.3333333333285</v>
      </c>
      <c r="J27" s="11">
        <v>0</v>
      </c>
      <c r="K27" s="11">
        <f t="shared" ref="K27:K46" si="2">I27-J27</f>
        <v>8333.3333333333285</v>
      </c>
      <c r="M27" s="17"/>
      <c r="Q27" s="18"/>
    </row>
    <row r="28" spans="1:17" x14ac:dyDescent="0.2">
      <c r="A28" s="9">
        <v>76</v>
      </c>
      <c r="B28">
        <v>64425</v>
      </c>
      <c r="C28" s="8" t="s">
        <v>103</v>
      </c>
      <c r="D28" s="2" t="s">
        <v>79</v>
      </c>
      <c r="F28" s="11">
        <v>0</v>
      </c>
      <c r="G28" s="11">
        <v>0</v>
      </c>
      <c r="H28" s="11">
        <v>0</v>
      </c>
      <c r="I28" s="11">
        <f t="shared" si="1"/>
        <v>0</v>
      </c>
      <c r="J28" s="11">
        <v>0</v>
      </c>
      <c r="K28" s="11">
        <f t="shared" si="2"/>
        <v>0</v>
      </c>
      <c r="M28" s="17"/>
      <c r="Q28" s="18"/>
    </row>
    <row r="29" spans="1:17" x14ac:dyDescent="0.2">
      <c r="A29" s="9">
        <v>76</v>
      </c>
      <c r="B29">
        <v>64425</v>
      </c>
      <c r="C29" s="8" t="s">
        <v>103</v>
      </c>
      <c r="D29" s="2" t="s">
        <v>80</v>
      </c>
      <c r="F29" s="11">
        <v>10000</v>
      </c>
      <c r="G29" s="11">
        <v>10000</v>
      </c>
      <c r="H29" s="11">
        <f>(10000/12)*10</f>
        <v>8333.3333333333339</v>
      </c>
      <c r="I29" s="11">
        <f t="shared" si="1"/>
        <v>1666.6666666666661</v>
      </c>
      <c r="J29" s="11">
        <v>0</v>
      </c>
      <c r="K29" s="11">
        <f t="shared" si="2"/>
        <v>1666.6666666666661</v>
      </c>
      <c r="M29" s="17"/>
      <c r="Q29" s="18"/>
    </row>
    <row r="30" spans="1:17" x14ac:dyDescent="0.2">
      <c r="A30" s="9">
        <v>76</v>
      </c>
      <c r="B30">
        <v>64425</v>
      </c>
      <c r="C30" s="8" t="s">
        <v>103</v>
      </c>
      <c r="D30" s="2" t="s">
        <v>21</v>
      </c>
      <c r="F30" s="11">
        <v>8200</v>
      </c>
      <c r="G30" s="11">
        <v>8200</v>
      </c>
      <c r="H30" s="11">
        <f>(8200/12)*10</f>
        <v>6833.3333333333339</v>
      </c>
      <c r="I30" s="11">
        <f t="shared" si="1"/>
        <v>1366.6666666666661</v>
      </c>
      <c r="J30" s="11">
        <v>0</v>
      </c>
      <c r="K30" s="11">
        <f t="shared" si="2"/>
        <v>1366.6666666666661</v>
      </c>
      <c r="M30" s="17"/>
      <c r="Q30" s="18"/>
    </row>
    <row r="31" spans="1:17" x14ac:dyDescent="0.2">
      <c r="A31" s="9">
        <v>76</v>
      </c>
      <c r="B31">
        <v>64425</v>
      </c>
      <c r="C31" s="8" t="s">
        <v>103</v>
      </c>
      <c r="D31" s="2" t="s">
        <v>86</v>
      </c>
      <c r="F31" s="11">
        <v>0</v>
      </c>
      <c r="G31" s="11">
        <v>0</v>
      </c>
      <c r="H31" s="11">
        <v>0</v>
      </c>
      <c r="I31" s="11">
        <f>G31-H31</f>
        <v>0</v>
      </c>
      <c r="J31" s="11">
        <v>0</v>
      </c>
      <c r="K31" s="11">
        <f t="shared" si="2"/>
        <v>0</v>
      </c>
      <c r="M31" s="17"/>
      <c r="Q31" s="18"/>
    </row>
    <row r="32" spans="1:17" x14ac:dyDescent="0.2">
      <c r="A32" s="9">
        <v>76</v>
      </c>
      <c r="B32">
        <v>64425</v>
      </c>
      <c r="C32" s="8" t="s">
        <v>103</v>
      </c>
      <c r="D32" s="2" t="s">
        <v>22</v>
      </c>
      <c r="F32" s="11">
        <v>500</v>
      </c>
      <c r="G32" s="11">
        <v>500</v>
      </c>
      <c r="H32" s="11">
        <v>250</v>
      </c>
      <c r="I32" s="11">
        <f t="shared" si="1"/>
        <v>250</v>
      </c>
      <c r="J32" s="11">
        <v>0</v>
      </c>
      <c r="K32" s="11">
        <f t="shared" si="2"/>
        <v>250</v>
      </c>
      <c r="M32" s="17"/>
      <c r="Q32" s="18"/>
    </row>
    <row r="33" spans="1:17" x14ac:dyDescent="0.2">
      <c r="A33" s="9">
        <v>76</v>
      </c>
      <c r="B33">
        <v>64425</v>
      </c>
      <c r="C33" s="8" t="s">
        <v>103</v>
      </c>
      <c r="D33" s="2" t="s">
        <v>23</v>
      </c>
      <c r="F33" s="11">
        <v>1000</v>
      </c>
      <c r="G33" s="11">
        <v>1000</v>
      </c>
      <c r="H33" s="11">
        <v>600</v>
      </c>
      <c r="I33" s="11">
        <f t="shared" si="1"/>
        <v>400</v>
      </c>
      <c r="J33" s="11">
        <v>0</v>
      </c>
      <c r="K33" s="11">
        <f t="shared" si="2"/>
        <v>400</v>
      </c>
      <c r="M33" s="17"/>
      <c r="Q33" s="18"/>
    </row>
    <row r="34" spans="1:17" x14ac:dyDescent="0.2">
      <c r="A34" s="9">
        <v>76</v>
      </c>
      <c r="B34">
        <v>64425</v>
      </c>
      <c r="C34" s="8" t="s">
        <v>103</v>
      </c>
      <c r="D34" s="2" t="s">
        <v>24</v>
      </c>
      <c r="F34" s="11">
        <v>1000</v>
      </c>
      <c r="G34" s="11">
        <v>1000</v>
      </c>
      <c r="H34" s="11">
        <v>700</v>
      </c>
      <c r="I34" s="11">
        <f t="shared" si="1"/>
        <v>300</v>
      </c>
      <c r="J34" s="11">
        <v>0</v>
      </c>
      <c r="K34" s="11">
        <f t="shared" si="2"/>
        <v>300</v>
      </c>
      <c r="M34" s="17"/>
      <c r="Q34" s="18"/>
    </row>
    <row r="35" spans="1:17" x14ac:dyDescent="0.2">
      <c r="A35" s="9">
        <v>76</v>
      </c>
      <c r="B35">
        <v>64425</v>
      </c>
      <c r="C35" s="8" t="s">
        <v>103</v>
      </c>
      <c r="D35" s="2" t="s">
        <v>25</v>
      </c>
      <c r="F35" s="11">
        <v>1000</v>
      </c>
      <c r="G35" s="11">
        <v>1000</v>
      </c>
      <c r="H35" s="11">
        <v>800</v>
      </c>
      <c r="I35" s="11">
        <f t="shared" si="1"/>
        <v>200</v>
      </c>
      <c r="J35" s="11">
        <v>0</v>
      </c>
      <c r="K35" s="11">
        <f t="shared" si="2"/>
        <v>200</v>
      </c>
      <c r="M35" s="17"/>
      <c r="Q35" s="18"/>
    </row>
    <row r="36" spans="1:17" x14ac:dyDescent="0.2">
      <c r="A36" s="9">
        <v>76</v>
      </c>
      <c r="B36">
        <v>64425</v>
      </c>
      <c r="C36" s="8" t="s">
        <v>103</v>
      </c>
      <c r="D36" s="2" t="s">
        <v>26</v>
      </c>
      <c r="F36" s="11">
        <v>1800</v>
      </c>
      <c r="G36" s="11">
        <v>1800</v>
      </c>
      <c r="H36" s="11">
        <v>1000</v>
      </c>
      <c r="I36" s="11">
        <f t="shared" si="1"/>
        <v>800</v>
      </c>
      <c r="J36" s="11">
        <v>0</v>
      </c>
      <c r="K36" s="11">
        <f t="shared" si="2"/>
        <v>800</v>
      </c>
      <c r="M36" s="17"/>
      <c r="Q36" s="18"/>
    </row>
    <row r="37" spans="1:17" x14ac:dyDescent="0.2">
      <c r="A37" s="9">
        <v>76</v>
      </c>
      <c r="B37">
        <v>64425</v>
      </c>
      <c r="C37" s="8" t="s">
        <v>103</v>
      </c>
      <c r="D37" s="2" t="s">
        <v>27</v>
      </c>
      <c r="F37" s="11">
        <v>200</v>
      </c>
      <c r="G37" s="11">
        <v>200</v>
      </c>
      <c r="H37" s="11">
        <f>(200/12)*10</f>
        <v>166.66666666666669</v>
      </c>
      <c r="I37" s="11">
        <f t="shared" si="1"/>
        <v>33.333333333333314</v>
      </c>
      <c r="J37" s="11">
        <v>0</v>
      </c>
      <c r="K37" s="11">
        <f t="shared" si="2"/>
        <v>33.333333333333314</v>
      </c>
      <c r="M37" s="17"/>
      <c r="Q37" s="18"/>
    </row>
    <row r="38" spans="1:17" x14ac:dyDescent="0.2">
      <c r="A38" s="9">
        <v>76</v>
      </c>
      <c r="B38">
        <v>64425</v>
      </c>
      <c r="C38" s="8" t="s">
        <v>103</v>
      </c>
      <c r="D38" s="2" t="s">
        <v>28</v>
      </c>
      <c r="F38" s="11">
        <v>0</v>
      </c>
      <c r="G38" s="11">
        <v>0</v>
      </c>
      <c r="H38" s="11">
        <v>0</v>
      </c>
      <c r="I38" s="11">
        <f t="shared" si="1"/>
        <v>0</v>
      </c>
      <c r="J38" s="11">
        <v>0</v>
      </c>
      <c r="K38" s="11">
        <f t="shared" si="2"/>
        <v>0</v>
      </c>
      <c r="M38" s="17"/>
      <c r="Q38" s="18"/>
    </row>
    <row r="39" spans="1:17" x14ac:dyDescent="0.2">
      <c r="A39" s="9">
        <v>76</v>
      </c>
      <c r="B39">
        <v>64425</v>
      </c>
      <c r="C39" s="8" t="s">
        <v>103</v>
      </c>
      <c r="D39" s="2" t="s">
        <v>29</v>
      </c>
      <c r="F39" s="11">
        <v>500</v>
      </c>
      <c r="G39" s="11">
        <v>500</v>
      </c>
      <c r="H39" s="11">
        <v>500</v>
      </c>
      <c r="I39" s="11">
        <f t="shared" si="1"/>
        <v>0</v>
      </c>
      <c r="J39" s="11">
        <v>0</v>
      </c>
      <c r="K39" s="11">
        <f t="shared" si="2"/>
        <v>0</v>
      </c>
      <c r="M39" s="17"/>
      <c r="Q39" s="18"/>
    </row>
    <row r="40" spans="1:17" x14ac:dyDescent="0.2">
      <c r="A40" s="9">
        <v>76</v>
      </c>
      <c r="B40">
        <v>64425</v>
      </c>
      <c r="C40" s="8" t="s">
        <v>103</v>
      </c>
      <c r="D40" s="2" t="s">
        <v>71</v>
      </c>
      <c r="F40" s="11">
        <v>0</v>
      </c>
      <c r="G40" s="11">
        <v>0</v>
      </c>
      <c r="H40" s="11">
        <v>0</v>
      </c>
      <c r="I40" s="11">
        <f t="shared" si="1"/>
        <v>0</v>
      </c>
      <c r="J40" s="11">
        <v>0</v>
      </c>
      <c r="K40" s="11">
        <f t="shared" si="2"/>
        <v>0</v>
      </c>
      <c r="M40" s="17"/>
      <c r="Q40" s="18"/>
    </row>
    <row r="41" spans="1:17" x14ac:dyDescent="0.2">
      <c r="A41" s="9">
        <v>76</v>
      </c>
      <c r="B41">
        <v>64425</v>
      </c>
      <c r="C41" s="8" t="s">
        <v>103</v>
      </c>
      <c r="D41" s="2" t="s">
        <v>72</v>
      </c>
      <c r="F41" s="11">
        <v>0</v>
      </c>
      <c r="G41" s="11">
        <v>0</v>
      </c>
      <c r="H41" s="11">
        <v>0</v>
      </c>
      <c r="I41" s="11">
        <f t="shared" si="1"/>
        <v>0</v>
      </c>
      <c r="J41" s="11">
        <v>0</v>
      </c>
      <c r="K41" s="11">
        <f t="shared" si="2"/>
        <v>0</v>
      </c>
      <c r="M41" s="17"/>
      <c r="Q41" s="18"/>
    </row>
    <row r="42" spans="1:17" x14ac:dyDescent="0.2">
      <c r="A42" s="9">
        <v>76</v>
      </c>
      <c r="B42">
        <v>64425</v>
      </c>
      <c r="C42" s="8" t="s">
        <v>103</v>
      </c>
      <c r="D42" s="2" t="s">
        <v>84</v>
      </c>
      <c r="F42" s="11">
        <v>1000</v>
      </c>
      <c r="G42" s="11">
        <v>10000</v>
      </c>
      <c r="H42" s="11">
        <v>1000</v>
      </c>
      <c r="I42" s="11">
        <f t="shared" si="1"/>
        <v>9000</v>
      </c>
      <c r="J42" s="11">
        <v>0</v>
      </c>
      <c r="K42" s="11">
        <f t="shared" si="2"/>
        <v>9000</v>
      </c>
      <c r="M42" s="17"/>
      <c r="Q42" s="18"/>
    </row>
    <row r="43" spans="1:17" x14ac:dyDescent="0.2">
      <c r="A43" s="9">
        <v>76</v>
      </c>
      <c r="B43">
        <v>64425</v>
      </c>
      <c r="C43" s="8" t="s">
        <v>103</v>
      </c>
      <c r="D43" s="2" t="s">
        <v>83</v>
      </c>
      <c r="F43" s="11">
        <v>5000</v>
      </c>
      <c r="G43" s="11">
        <v>5000</v>
      </c>
      <c r="H43" s="11">
        <f>(5000/12)*10</f>
        <v>4166.666666666667</v>
      </c>
      <c r="I43" s="11">
        <f t="shared" si="1"/>
        <v>833.33333333333303</v>
      </c>
      <c r="J43" s="11">
        <v>0</v>
      </c>
      <c r="K43" s="11">
        <f t="shared" si="2"/>
        <v>833.33333333333303</v>
      </c>
      <c r="M43" s="17"/>
      <c r="Q43" s="18"/>
    </row>
    <row r="44" spans="1:17" x14ac:dyDescent="0.2">
      <c r="A44" s="9">
        <v>76</v>
      </c>
      <c r="B44">
        <v>64425</v>
      </c>
      <c r="C44" s="8" t="s">
        <v>103</v>
      </c>
      <c r="D44" s="2" t="s">
        <v>85</v>
      </c>
      <c r="F44" s="11">
        <v>0</v>
      </c>
      <c r="G44" s="11">
        <v>0</v>
      </c>
      <c r="H44" s="11">
        <v>0</v>
      </c>
      <c r="I44" s="11">
        <f t="shared" si="1"/>
        <v>0</v>
      </c>
      <c r="J44" s="11">
        <v>0</v>
      </c>
      <c r="K44" s="11">
        <f t="shared" si="2"/>
        <v>0</v>
      </c>
      <c r="M44" s="17"/>
    </row>
    <row r="45" spans="1:17" x14ac:dyDescent="0.2">
      <c r="A45" s="9">
        <v>76</v>
      </c>
      <c r="B45">
        <v>64425</v>
      </c>
      <c r="C45" s="8" t="s">
        <v>103</v>
      </c>
      <c r="D45" s="2" t="s">
        <v>81</v>
      </c>
      <c r="F45" s="11">
        <v>0</v>
      </c>
      <c r="G45" s="11">
        <v>0</v>
      </c>
      <c r="H45" s="11">
        <v>0</v>
      </c>
      <c r="I45" s="11">
        <f t="shared" si="1"/>
        <v>0</v>
      </c>
      <c r="J45" s="11">
        <v>0</v>
      </c>
      <c r="K45" s="11">
        <f t="shared" si="2"/>
        <v>0</v>
      </c>
      <c r="M45" s="17"/>
    </row>
    <row r="46" spans="1:17" x14ac:dyDescent="0.2">
      <c r="A46" s="9">
        <v>76</v>
      </c>
      <c r="B46">
        <v>64425</v>
      </c>
      <c r="C46" s="8" t="s">
        <v>103</v>
      </c>
      <c r="D46" s="2" t="s">
        <v>82</v>
      </c>
      <c r="F46" s="11">
        <v>0</v>
      </c>
      <c r="G46" s="11">
        <v>0</v>
      </c>
      <c r="H46" s="11">
        <v>0</v>
      </c>
      <c r="I46" s="11">
        <f t="shared" si="1"/>
        <v>0</v>
      </c>
      <c r="J46" s="11">
        <v>0</v>
      </c>
      <c r="K46" s="11">
        <f t="shared" si="2"/>
        <v>0</v>
      </c>
      <c r="M46" s="17"/>
    </row>
    <row r="47" spans="1:17" x14ac:dyDescent="0.2">
      <c r="A47" s="15" t="s">
        <v>107</v>
      </c>
      <c r="B47" s="2"/>
      <c r="C47" s="2"/>
      <c r="D47" s="10"/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M47" s="17"/>
    </row>
    <row r="48" spans="1:17" x14ac:dyDescent="0.2">
      <c r="A48" s="12" t="s">
        <v>108</v>
      </c>
      <c r="B48" s="2"/>
      <c r="C48" s="2"/>
      <c r="D48" s="10"/>
      <c r="F48" s="11">
        <f>SUM(F26:F46)</f>
        <v>80200</v>
      </c>
      <c r="G48" s="11">
        <f>SUM(G26:G46)</f>
        <v>89200</v>
      </c>
      <c r="H48" s="11">
        <f t="shared" ref="H48:K48" si="3">SUM(H26:H46)</f>
        <v>66016.666666666672</v>
      </c>
      <c r="I48" s="11">
        <f t="shared" si="3"/>
        <v>23183.333333333325</v>
      </c>
      <c r="J48" s="11">
        <f t="shared" si="3"/>
        <v>0</v>
      </c>
      <c r="K48" s="11">
        <f t="shared" si="3"/>
        <v>23183.333333333325</v>
      </c>
      <c r="M48" s="17"/>
    </row>
    <row r="49" spans="1:13" x14ac:dyDescent="0.2">
      <c r="G49" s="19"/>
      <c r="H49" s="19"/>
      <c r="I49" s="19"/>
      <c r="J49" s="19"/>
      <c r="K49" s="19"/>
      <c r="M49" s="17"/>
    </row>
    <row r="50" spans="1:13" x14ac:dyDescent="0.2">
      <c r="A50" s="2"/>
      <c r="B50" s="2"/>
      <c r="C50" s="2"/>
      <c r="D50" s="10"/>
      <c r="E50" s="10"/>
      <c r="F50" s="19">
        <f>F22+F48</f>
        <v>0</v>
      </c>
      <c r="G50" s="19">
        <f>G22+G48</f>
        <v>0</v>
      </c>
      <c r="H50" s="92">
        <f>H22+H48</f>
        <v>-23983.333333333328</v>
      </c>
      <c r="I50" s="11"/>
      <c r="J50" s="11"/>
      <c r="K50" s="11"/>
      <c r="M50" s="17"/>
    </row>
    <row r="55" spans="1:13" x14ac:dyDescent="0.2">
      <c r="A55" s="20" t="s">
        <v>77</v>
      </c>
      <c r="B55" s="20"/>
      <c r="C55" s="20"/>
      <c r="D55" s="20"/>
      <c r="E55" s="20"/>
    </row>
    <row r="58" spans="1:13" ht="13.5" thickBot="1" x14ac:dyDescent="0.25">
      <c r="A58" s="39" t="s">
        <v>109</v>
      </c>
      <c r="B58" s="40"/>
      <c r="C58" s="41"/>
      <c r="D58" s="21"/>
      <c r="E58" s="21"/>
      <c r="F58" s="21"/>
      <c r="G58" s="21"/>
      <c r="H58" s="21"/>
      <c r="I58" s="21"/>
      <c r="J58" s="21"/>
    </row>
    <row r="59" spans="1:13" ht="14.25" thickTop="1" thickBot="1" x14ac:dyDescent="0.25">
      <c r="A59" s="22"/>
      <c r="B59" s="23"/>
      <c r="C59" s="23"/>
      <c r="D59" s="23"/>
      <c r="E59" s="54"/>
      <c r="F59" s="55"/>
      <c r="G59" s="26"/>
      <c r="H59" s="27"/>
      <c r="I59" s="56"/>
      <c r="J59" s="28" t="s">
        <v>112</v>
      </c>
      <c r="K59" s="29"/>
      <c r="L59" s="28" t="s">
        <v>32</v>
      </c>
    </row>
    <row r="60" spans="1:13" ht="13.5" thickBot="1" x14ac:dyDescent="0.25">
      <c r="A60" s="30"/>
      <c r="B60" s="74" t="s">
        <v>95</v>
      </c>
      <c r="C60" s="74" t="s">
        <v>95</v>
      </c>
      <c r="D60" s="76" t="s">
        <v>95</v>
      </c>
      <c r="E60" s="74" t="s">
        <v>95</v>
      </c>
      <c r="F60" s="95" t="s">
        <v>67</v>
      </c>
      <c r="G60" s="96"/>
      <c r="H60" s="97"/>
      <c r="I60" s="75" t="s">
        <v>31</v>
      </c>
      <c r="J60" s="32" t="s">
        <v>34</v>
      </c>
      <c r="K60" s="71" t="s">
        <v>59</v>
      </c>
      <c r="L60" s="33" t="s">
        <v>33</v>
      </c>
    </row>
    <row r="61" spans="1:13" x14ac:dyDescent="0.2">
      <c r="A61" s="70" t="s">
        <v>61</v>
      </c>
      <c r="B61" s="34" t="s">
        <v>35</v>
      </c>
      <c r="C61" s="34" t="s">
        <v>66</v>
      </c>
      <c r="E61" s="34" t="s">
        <v>36</v>
      </c>
      <c r="F61" s="77" t="s">
        <v>76</v>
      </c>
      <c r="G61" s="34" t="s">
        <v>57</v>
      </c>
      <c r="H61" s="42"/>
      <c r="I61" s="88" t="s">
        <v>95</v>
      </c>
      <c r="J61" s="32" t="s">
        <v>37</v>
      </c>
      <c r="K61" s="72" t="s">
        <v>60</v>
      </c>
      <c r="L61" s="32" t="s">
        <v>36</v>
      </c>
    </row>
    <row r="62" spans="1:13" ht="13.5" thickBot="1" x14ac:dyDescent="0.25">
      <c r="A62" s="35" t="s">
        <v>62</v>
      </c>
      <c r="B62" s="36" t="s">
        <v>63</v>
      </c>
      <c r="C62" s="36" t="s">
        <v>64</v>
      </c>
      <c r="D62" s="62" t="s">
        <v>68</v>
      </c>
      <c r="E62" s="36" t="s">
        <v>38</v>
      </c>
      <c r="F62" s="78" t="s">
        <v>69</v>
      </c>
      <c r="G62" s="58" t="s">
        <v>39</v>
      </c>
      <c r="H62" s="38" t="s">
        <v>58</v>
      </c>
      <c r="I62" s="57" t="s">
        <v>38</v>
      </c>
      <c r="J62" s="37" t="s">
        <v>40</v>
      </c>
      <c r="K62" s="37" t="s">
        <v>58</v>
      </c>
      <c r="L62" s="37" t="s">
        <v>41</v>
      </c>
    </row>
    <row r="63" spans="1:13" x14ac:dyDescent="0.2">
      <c r="A63" s="22"/>
      <c r="B63" s="23"/>
      <c r="C63" s="23"/>
      <c r="E63" s="31"/>
      <c r="F63" s="22"/>
      <c r="G63" s="18"/>
      <c r="H63" s="31"/>
      <c r="I63" s="59"/>
      <c r="J63" s="29"/>
      <c r="L63" s="29"/>
    </row>
    <row r="64" spans="1:13" x14ac:dyDescent="0.2">
      <c r="A64" s="2" t="s">
        <v>42</v>
      </c>
      <c r="B64" s="43">
        <f>G27</f>
        <v>50000</v>
      </c>
      <c r="C64" s="44">
        <f>H27</f>
        <v>41666.666666666672</v>
      </c>
      <c r="D64" s="19">
        <f>J27</f>
        <v>0</v>
      </c>
      <c r="E64" s="44">
        <f>+B64-C64-D64</f>
        <v>8333.3333333333285</v>
      </c>
      <c r="F64" s="60">
        <v>8800</v>
      </c>
      <c r="G64" s="46"/>
      <c r="H64" s="49"/>
      <c r="I64" s="61">
        <f>E64-F64</f>
        <v>-466.66666666667152</v>
      </c>
      <c r="J64" s="45">
        <f>-I64</f>
        <v>466.66666666667152</v>
      </c>
      <c r="L64" s="45"/>
    </row>
    <row r="65" spans="1:12" x14ac:dyDescent="0.2">
      <c r="A65" s="2" t="s">
        <v>87</v>
      </c>
      <c r="B65" s="43">
        <f t="shared" ref="B65:B83" si="4">G28</f>
        <v>0</v>
      </c>
      <c r="C65" s="44">
        <f t="shared" ref="C65:C83" si="5">H28</f>
        <v>0</v>
      </c>
      <c r="D65" s="19">
        <f t="shared" ref="D65:D83" si="6">J28</f>
        <v>0</v>
      </c>
      <c r="E65" s="44">
        <f t="shared" ref="E65:E86" si="7">+B65-C65-D65</f>
        <v>0</v>
      </c>
      <c r="F65" s="60">
        <v>0</v>
      </c>
      <c r="G65" s="46"/>
      <c r="H65" s="49"/>
      <c r="I65" s="61">
        <f t="shared" ref="I65:I70" si="8">B65-C65-F65</f>
        <v>0</v>
      </c>
      <c r="J65" s="45">
        <f t="shared" ref="J65:J86" si="9">-I65</f>
        <v>0</v>
      </c>
      <c r="L65" s="45"/>
    </row>
    <row r="66" spans="1:12" x14ac:dyDescent="0.2">
      <c r="A66" s="2" t="s">
        <v>88</v>
      </c>
      <c r="B66" s="43">
        <f t="shared" si="4"/>
        <v>10000</v>
      </c>
      <c r="C66" s="44">
        <f t="shared" si="5"/>
        <v>8333.3333333333339</v>
      </c>
      <c r="D66" s="19">
        <f t="shared" si="6"/>
        <v>0</v>
      </c>
      <c r="E66" s="44">
        <f t="shared" si="7"/>
        <v>1666.6666666666661</v>
      </c>
      <c r="F66" s="60">
        <v>1000</v>
      </c>
      <c r="G66" s="46"/>
      <c r="H66" s="49"/>
      <c r="I66" s="61">
        <f t="shared" si="8"/>
        <v>666.66666666666606</v>
      </c>
      <c r="J66" s="45">
        <f t="shared" si="9"/>
        <v>-666.66666666666606</v>
      </c>
      <c r="L66" s="45"/>
    </row>
    <row r="67" spans="1:12" x14ac:dyDescent="0.2">
      <c r="A67" s="2" t="s">
        <v>43</v>
      </c>
      <c r="B67" s="43">
        <f t="shared" si="4"/>
        <v>8200</v>
      </c>
      <c r="C67" s="44">
        <f t="shared" si="5"/>
        <v>6833.3333333333339</v>
      </c>
      <c r="D67" s="19">
        <f t="shared" si="6"/>
        <v>0</v>
      </c>
      <c r="E67" s="44">
        <f t="shared" si="7"/>
        <v>1366.6666666666661</v>
      </c>
      <c r="F67" s="60">
        <v>1400</v>
      </c>
      <c r="G67" s="46"/>
      <c r="H67" s="49"/>
      <c r="I67" s="61">
        <f t="shared" si="8"/>
        <v>-33.33333333333394</v>
      </c>
      <c r="J67" s="45">
        <f t="shared" si="9"/>
        <v>33.33333333333394</v>
      </c>
      <c r="L67" s="45"/>
    </row>
    <row r="68" spans="1:12" x14ac:dyDescent="0.2">
      <c r="A68" s="2" t="s">
        <v>89</v>
      </c>
      <c r="B68" s="43">
        <f t="shared" si="4"/>
        <v>0</v>
      </c>
      <c r="C68" s="44">
        <f t="shared" si="5"/>
        <v>0</v>
      </c>
      <c r="D68" s="19">
        <f t="shared" si="6"/>
        <v>0</v>
      </c>
      <c r="E68" s="44">
        <f t="shared" si="7"/>
        <v>0</v>
      </c>
      <c r="F68" s="60">
        <v>0</v>
      </c>
      <c r="G68" s="46"/>
      <c r="H68" s="49"/>
      <c r="I68" s="61">
        <f t="shared" si="8"/>
        <v>0</v>
      </c>
      <c r="J68" s="45">
        <f t="shared" si="9"/>
        <v>0</v>
      </c>
      <c r="L68" s="45"/>
    </row>
    <row r="69" spans="1:12" x14ac:dyDescent="0.2">
      <c r="A69" s="2" t="s">
        <v>44</v>
      </c>
      <c r="B69" s="43">
        <f t="shared" si="4"/>
        <v>500</v>
      </c>
      <c r="C69" s="44">
        <f t="shared" si="5"/>
        <v>250</v>
      </c>
      <c r="D69" s="19">
        <f t="shared" si="6"/>
        <v>0</v>
      </c>
      <c r="E69" s="44">
        <f t="shared" si="7"/>
        <v>250</v>
      </c>
      <c r="F69" s="60">
        <v>250</v>
      </c>
      <c r="G69" s="46"/>
      <c r="H69" s="49"/>
      <c r="I69" s="61">
        <f t="shared" si="8"/>
        <v>0</v>
      </c>
      <c r="J69" s="45">
        <f t="shared" si="9"/>
        <v>0</v>
      </c>
      <c r="L69" s="45"/>
    </row>
    <row r="70" spans="1:12" x14ac:dyDescent="0.2">
      <c r="A70" s="2" t="s">
        <v>45</v>
      </c>
      <c r="B70" s="43">
        <f t="shared" si="4"/>
        <v>1000</v>
      </c>
      <c r="C70" s="44">
        <f t="shared" si="5"/>
        <v>600</v>
      </c>
      <c r="D70" s="19">
        <f t="shared" si="6"/>
        <v>0</v>
      </c>
      <c r="E70" s="44">
        <f t="shared" si="7"/>
        <v>400</v>
      </c>
      <c r="F70" s="60">
        <v>200</v>
      </c>
      <c r="G70" s="46"/>
      <c r="H70" s="49"/>
      <c r="I70" s="61">
        <f t="shared" si="8"/>
        <v>200</v>
      </c>
      <c r="J70" s="45">
        <f t="shared" si="9"/>
        <v>-200</v>
      </c>
      <c r="L70" s="45"/>
    </row>
    <row r="71" spans="1:12" x14ac:dyDescent="0.2">
      <c r="A71" s="2" t="s">
        <v>46</v>
      </c>
      <c r="B71" s="43">
        <f t="shared" si="4"/>
        <v>1000</v>
      </c>
      <c r="C71" s="44">
        <f t="shared" si="5"/>
        <v>700</v>
      </c>
      <c r="D71" s="19">
        <f t="shared" si="6"/>
        <v>0</v>
      </c>
      <c r="E71" s="44">
        <f t="shared" si="7"/>
        <v>300</v>
      </c>
      <c r="F71" s="60">
        <v>275</v>
      </c>
      <c r="G71" s="46"/>
      <c r="H71" s="49"/>
      <c r="I71" s="61">
        <f t="shared" ref="I71:I83" si="10">B71-C71-F71</f>
        <v>25</v>
      </c>
      <c r="J71" s="45">
        <f t="shared" si="9"/>
        <v>-25</v>
      </c>
      <c r="L71" s="45"/>
    </row>
    <row r="72" spans="1:12" x14ac:dyDescent="0.2">
      <c r="A72" s="2" t="s">
        <v>47</v>
      </c>
      <c r="B72" s="43">
        <f t="shared" si="4"/>
        <v>1000</v>
      </c>
      <c r="C72" s="44">
        <f t="shared" si="5"/>
        <v>800</v>
      </c>
      <c r="D72" s="19">
        <f t="shared" si="6"/>
        <v>0</v>
      </c>
      <c r="E72" s="44">
        <f t="shared" si="7"/>
        <v>200</v>
      </c>
      <c r="F72" s="60">
        <v>700</v>
      </c>
      <c r="G72" s="46"/>
      <c r="H72" s="49"/>
      <c r="I72" s="61">
        <f t="shared" si="10"/>
        <v>-500</v>
      </c>
      <c r="J72" s="45">
        <f t="shared" si="9"/>
        <v>500</v>
      </c>
      <c r="L72" s="45"/>
    </row>
    <row r="73" spans="1:12" x14ac:dyDescent="0.2">
      <c r="A73" s="2" t="s">
        <v>48</v>
      </c>
      <c r="B73" s="43">
        <f t="shared" si="4"/>
        <v>1800</v>
      </c>
      <c r="C73" s="44">
        <f t="shared" si="5"/>
        <v>1000</v>
      </c>
      <c r="D73" s="19">
        <f t="shared" si="6"/>
        <v>0</v>
      </c>
      <c r="E73" s="44">
        <f t="shared" si="7"/>
        <v>800</v>
      </c>
      <c r="F73" s="60">
        <v>900</v>
      </c>
      <c r="G73" s="46"/>
      <c r="H73" s="49"/>
      <c r="I73" s="61">
        <f t="shared" si="10"/>
        <v>-100</v>
      </c>
      <c r="J73" s="45">
        <f t="shared" si="9"/>
        <v>100</v>
      </c>
      <c r="L73" s="45"/>
    </row>
    <row r="74" spans="1:12" x14ac:dyDescent="0.2">
      <c r="A74" s="2" t="s">
        <v>49</v>
      </c>
      <c r="B74" s="43">
        <f t="shared" si="4"/>
        <v>200</v>
      </c>
      <c r="C74" s="44">
        <f t="shared" si="5"/>
        <v>166.66666666666669</v>
      </c>
      <c r="D74" s="19">
        <f t="shared" si="6"/>
        <v>0</v>
      </c>
      <c r="E74" s="44">
        <f t="shared" si="7"/>
        <v>33.333333333333314</v>
      </c>
      <c r="F74" s="60">
        <v>33.33</v>
      </c>
      <c r="G74" s="46"/>
      <c r="H74" s="49"/>
      <c r="I74" s="61">
        <f t="shared" si="10"/>
        <v>3.3333333333160908E-3</v>
      </c>
      <c r="J74" s="45">
        <f t="shared" si="9"/>
        <v>-3.3333333333160908E-3</v>
      </c>
      <c r="L74" s="45"/>
    </row>
    <row r="75" spans="1:12" x14ac:dyDescent="0.2">
      <c r="A75" s="2" t="s">
        <v>50</v>
      </c>
      <c r="B75" s="43">
        <f t="shared" si="4"/>
        <v>0</v>
      </c>
      <c r="C75" s="44">
        <f t="shared" si="5"/>
        <v>0</v>
      </c>
      <c r="D75" s="19">
        <f t="shared" si="6"/>
        <v>0</v>
      </c>
      <c r="E75" s="44">
        <f t="shared" si="7"/>
        <v>0</v>
      </c>
      <c r="F75" s="60">
        <v>0</v>
      </c>
      <c r="G75" s="46"/>
      <c r="H75" s="49"/>
      <c r="I75" s="61">
        <f t="shared" si="10"/>
        <v>0</v>
      </c>
      <c r="J75" s="45">
        <f t="shared" si="9"/>
        <v>0</v>
      </c>
      <c r="L75" s="45"/>
    </row>
    <row r="76" spans="1:12" x14ac:dyDescent="0.2">
      <c r="A76" s="2" t="s">
        <v>51</v>
      </c>
      <c r="B76" s="43">
        <f t="shared" si="4"/>
        <v>500</v>
      </c>
      <c r="C76" s="44">
        <f t="shared" si="5"/>
        <v>500</v>
      </c>
      <c r="D76" s="19">
        <f t="shared" si="6"/>
        <v>0</v>
      </c>
      <c r="E76" s="44">
        <f t="shared" si="7"/>
        <v>0</v>
      </c>
      <c r="F76" s="60">
        <v>0</v>
      </c>
      <c r="G76" s="46"/>
      <c r="H76" s="49"/>
      <c r="I76" s="61">
        <f t="shared" si="10"/>
        <v>0</v>
      </c>
      <c r="J76" s="45">
        <f t="shared" si="9"/>
        <v>0</v>
      </c>
      <c r="L76" s="45"/>
    </row>
    <row r="77" spans="1:12" x14ac:dyDescent="0.2">
      <c r="A77" s="2" t="s">
        <v>73</v>
      </c>
      <c r="B77" s="43">
        <f t="shared" si="4"/>
        <v>0</v>
      </c>
      <c r="C77" s="44">
        <f t="shared" si="5"/>
        <v>0</v>
      </c>
      <c r="D77" s="19">
        <f t="shared" si="6"/>
        <v>0</v>
      </c>
      <c r="E77" s="44">
        <f t="shared" si="7"/>
        <v>0</v>
      </c>
      <c r="F77" s="60">
        <v>0</v>
      </c>
      <c r="G77" s="46"/>
      <c r="H77" s="49"/>
      <c r="I77" s="61">
        <f t="shared" si="10"/>
        <v>0</v>
      </c>
      <c r="J77" s="45">
        <f t="shared" si="9"/>
        <v>0</v>
      </c>
      <c r="L77" s="45"/>
    </row>
    <row r="78" spans="1:12" x14ac:dyDescent="0.2">
      <c r="A78" s="2" t="s">
        <v>74</v>
      </c>
      <c r="B78" s="43">
        <f t="shared" si="4"/>
        <v>0</v>
      </c>
      <c r="C78" s="44">
        <f t="shared" si="5"/>
        <v>0</v>
      </c>
      <c r="D78" s="19">
        <f t="shared" si="6"/>
        <v>0</v>
      </c>
      <c r="E78" s="49">
        <f t="shared" si="7"/>
        <v>0</v>
      </c>
      <c r="F78" s="84">
        <v>0</v>
      </c>
      <c r="I78" s="85">
        <f t="shared" si="10"/>
        <v>0</v>
      </c>
      <c r="J78" s="45">
        <f t="shared" si="9"/>
        <v>0</v>
      </c>
      <c r="L78" s="45"/>
    </row>
    <row r="79" spans="1:12" x14ac:dyDescent="0.2">
      <c r="A79" s="2" t="s">
        <v>55</v>
      </c>
      <c r="B79" s="43">
        <v>10000</v>
      </c>
      <c r="C79" s="44">
        <f t="shared" si="5"/>
        <v>1000</v>
      </c>
      <c r="D79" s="19">
        <f t="shared" si="6"/>
        <v>0</v>
      </c>
      <c r="E79" s="49">
        <f t="shared" si="7"/>
        <v>9000</v>
      </c>
      <c r="F79" s="84">
        <v>0</v>
      </c>
      <c r="G79" s="46"/>
      <c r="I79" s="85">
        <f t="shared" si="10"/>
        <v>9000</v>
      </c>
      <c r="J79" s="45">
        <f t="shared" si="9"/>
        <v>-9000</v>
      </c>
      <c r="L79" s="45"/>
    </row>
    <row r="80" spans="1:12" x14ac:dyDescent="0.2">
      <c r="A80" s="2" t="s">
        <v>90</v>
      </c>
      <c r="B80" s="43">
        <f t="shared" si="4"/>
        <v>5000</v>
      </c>
      <c r="C80" s="44">
        <f t="shared" si="5"/>
        <v>4166.666666666667</v>
      </c>
      <c r="D80" s="19">
        <f t="shared" si="6"/>
        <v>0</v>
      </c>
      <c r="E80" s="49">
        <f t="shared" si="7"/>
        <v>833.33333333333303</v>
      </c>
      <c r="F80" s="84">
        <v>800</v>
      </c>
      <c r="I80" s="85">
        <f t="shared" si="10"/>
        <v>33.33333333333303</v>
      </c>
      <c r="J80" s="45">
        <f t="shared" si="9"/>
        <v>-33.33333333333303</v>
      </c>
      <c r="L80" s="45"/>
    </row>
    <row r="81" spans="1:12" x14ac:dyDescent="0.2">
      <c r="A81" s="2" t="s">
        <v>52</v>
      </c>
      <c r="B81" s="43">
        <f t="shared" si="4"/>
        <v>0</v>
      </c>
      <c r="C81" s="44">
        <f t="shared" si="5"/>
        <v>0</v>
      </c>
      <c r="D81" s="19">
        <f t="shared" si="6"/>
        <v>0</v>
      </c>
      <c r="E81" s="49">
        <f t="shared" si="7"/>
        <v>0</v>
      </c>
      <c r="F81" s="84">
        <v>0</v>
      </c>
      <c r="I81" s="85">
        <f t="shared" si="10"/>
        <v>0</v>
      </c>
      <c r="J81" s="45">
        <f t="shared" si="9"/>
        <v>0</v>
      </c>
      <c r="L81" s="45"/>
    </row>
    <row r="82" spans="1:12" x14ac:dyDescent="0.2">
      <c r="A82" s="2" t="s">
        <v>91</v>
      </c>
      <c r="B82" s="43">
        <f t="shared" si="4"/>
        <v>0</v>
      </c>
      <c r="C82" s="44">
        <f t="shared" si="5"/>
        <v>0</v>
      </c>
      <c r="D82" s="19">
        <f t="shared" si="6"/>
        <v>0</v>
      </c>
      <c r="E82" s="49">
        <f t="shared" si="7"/>
        <v>0</v>
      </c>
      <c r="F82" s="84">
        <v>0</v>
      </c>
      <c r="I82" s="85">
        <f t="shared" si="10"/>
        <v>0</v>
      </c>
      <c r="J82" s="45">
        <f t="shared" si="9"/>
        <v>0</v>
      </c>
      <c r="L82" s="45"/>
    </row>
    <row r="83" spans="1:12" x14ac:dyDescent="0.2">
      <c r="A83" s="2" t="s">
        <v>92</v>
      </c>
      <c r="B83" s="43">
        <f t="shared" si="4"/>
        <v>0</v>
      </c>
      <c r="C83" s="44">
        <f t="shared" si="5"/>
        <v>0</v>
      </c>
      <c r="D83" s="19">
        <f t="shared" si="6"/>
        <v>0</v>
      </c>
      <c r="E83" s="49">
        <f t="shared" si="7"/>
        <v>0</v>
      </c>
      <c r="F83" s="84">
        <v>0</v>
      </c>
      <c r="I83" s="85">
        <f t="shared" si="10"/>
        <v>0</v>
      </c>
      <c r="J83" s="45">
        <f t="shared" si="9"/>
        <v>0</v>
      </c>
      <c r="L83" s="45"/>
    </row>
    <row r="84" spans="1:12" x14ac:dyDescent="0.2">
      <c r="A84" s="79" t="s">
        <v>75</v>
      </c>
      <c r="B84" s="46">
        <f>G26</f>
        <v>0</v>
      </c>
      <c r="C84" s="44">
        <f>H26</f>
        <v>0</v>
      </c>
      <c r="D84" s="19">
        <f>J44</f>
        <v>0</v>
      </c>
      <c r="E84" s="49">
        <f t="shared" si="7"/>
        <v>0</v>
      </c>
      <c r="F84" s="46">
        <v>0</v>
      </c>
      <c r="G84" s="46"/>
      <c r="H84" s="49"/>
      <c r="I84" s="61">
        <f>B84-C84-F84</f>
        <v>0</v>
      </c>
      <c r="J84" s="45">
        <f t="shared" si="9"/>
        <v>0</v>
      </c>
      <c r="L84" s="45"/>
    </row>
    <row r="85" spans="1:12" x14ac:dyDescent="0.2">
      <c r="A85" s="79" t="s">
        <v>106</v>
      </c>
      <c r="B85" s="46">
        <f>G19</f>
        <v>-89200</v>
      </c>
      <c r="C85" s="44">
        <f>H19</f>
        <v>-90000</v>
      </c>
      <c r="D85" s="19">
        <f>J47</f>
        <v>0</v>
      </c>
      <c r="E85" s="49">
        <f t="shared" si="7"/>
        <v>800</v>
      </c>
      <c r="F85" s="46">
        <v>-500</v>
      </c>
      <c r="G85" s="46"/>
      <c r="H85" s="49"/>
      <c r="I85" s="61">
        <f>B85-C85-F85</f>
        <v>1300</v>
      </c>
      <c r="J85" s="45">
        <f t="shared" si="9"/>
        <v>-1300</v>
      </c>
      <c r="L85" s="45"/>
    </row>
    <row r="86" spans="1:12" ht="13.5" thickBot="1" x14ac:dyDescent="0.25">
      <c r="A86" s="47" t="s">
        <v>93</v>
      </c>
      <c r="B86" s="44">
        <f>G20</f>
        <v>0</v>
      </c>
      <c r="C86" s="44">
        <f>H20</f>
        <v>0</v>
      </c>
      <c r="D86" s="44">
        <v>0</v>
      </c>
      <c r="E86" s="83">
        <f t="shared" si="7"/>
        <v>0</v>
      </c>
      <c r="F86" s="86">
        <v>0</v>
      </c>
      <c r="G86" s="62"/>
      <c r="H86" s="48"/>
      <c r="I86" s="63">
        <f>B86-C86-F86</f>
        <v>0</v>
      </c>
      <c r="J86" s="45">
        <f t="shared" si="9"/>
        <v>0</v>
      </c>
      <c r="L86" s="45">
        <f>+J86+I86</f>
        <v>0</v>
      </c>
    </row>
    <row r="87" spans="1:12" ht="13.5" thickBot="1" x14ac:dyDescent="0.25">
      <c r="A87" s="25" t="s">
        <v>53</v>
      </c>
      <c r="B87" s="50">
        <f>SUM(B64:B86)</f>
        <v>0</v>
      </c>
      <c r="C87" s="50">
        <f>SUM(C64:C86)</f>
        <v>-23983.333333333328</v>
      </c>
      <c r="D87" s="82">
        <f>SUM(D64:D86)</f>
        <v>0</v>
      </c>
      <c r="E87" s="51">
        <f>SUM(E64:E86)</f>
        <v>23983.333333333325</v>
      </c>
      <c r="F87" s="64">
        <f>SUM(F64:F86)</f>
        <v>13858.33</v>
      </c>
      <c r="G87" s="65"/>
      <c r="H87" s="51"/>
      <c r="I87" s="52">
        <f>SUM(I64:I86)</f>
        <v>10125.003333333327</v>
      </c>
      <c r="J87" s="52">
        <f>SUM(J64:J86)</f>
        <v>-10125.003333333327</v>
      </c>
      <c r="K87" s="73"/>
      <c r="L87" s="52">
        <f>SUM(L64:L86)</f>
        <v>0</v>
      </c>
    </row>
    <row r="88" spans="1:12" x14ac:dyDescent="0.2">
      <c r="F88" s="1"/>
      <c r="H88" s="66"/>
      <c r="I88" s="66"/>
      <c r="J88" s="53"/>
    </row>
    <row r="89" spans="1:12" x14ac:dyDescent="0.2">
      <c r="B89" s="18"/>
      <c r="C89" s="18"/>
      <c r="D89" s="18"/>
    </row>
    <row r="90" spans="1:12" x14ac:dyDescent="0.2">
      <c r="B90" s="18"/>
      <c r="C90" s="18"/>
      <c r="D90" s="18"/>
    </row>
    <row r="91" spans="1:12" x14ac:dyDescent="0.2">
      <c r="B91" s="67"/>
      <c r="C91" s="46"/>
      <c r="D91" s="46"/>
    </row>
    <row r="92" spans="1:12" x14ac:dyDescent="0.2">
      <c r="B92" s="68"/>
      <c r="C92" s="46"/>
      <c r="D92" s="46"/>
    </row>
    <row r="93" spans="1:12" x14ac:dyDescent="0.2">
      <c r="B93" s="67"/>
      <c r="C93" s="46"/>
      <c r="D93" s="46"/>
    </row>
    <row r="96" spans="1:12" x14ac:dyDescent="0.2">
      <c r="A96" s="17"/>
    </row>
    <row r="97" spans="1:1" x14ac:dyDescent="0.2">
      <c r="A97" s="17"/>
    </row>
    <row r="98" spans="1:1" x14ac:dyDescent="0.2">
      <c r="A98" s="17"/>
    </row>
    <row r="99" spans="1:1" x14ac:dyDescent="0.2">
      <c r="A99" s="17"/>
    </row>
    <row r="100" spans="1:1" x14ac:dyDescent="0.2">
      <c r="A100" s="17"/>
    </row>
    <row r="101" spans="1:1" x14ac:dyDescent="0.2">
      <c r="A101" s="17"/>
    </row>
  </sheetData>
  <mergeCells count="1">
    <mergeCell ref="F60:H60"/>
  </mergeCells>
  <phoneticPr fontId="0" type="noConversion"/>
  <pageMargins left="0.22" right="0.21" top="0.18" bottom="0.19" header="0.18" footer="0.18"/>
  <pageSetup scale="51" orientation="landscape" horizontalDpi="1200" verticalDpi="1200" r:id="rId1"/>
  <headerFooter alignWithMargins="0">
    <oddFooter>&amp;R&amp;F;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view="pageBreakPreview" zoomScaleNormal="100" zoomScaleSheetLayoutView="100" workbookViewId="0"/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23.285156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8.42578125" customWidth="1"/>
    <col min="11" max="11" width="23.42578125" customWidth="1"/>
    <col min="12" max="12" width="19.7109375" customWidth="1"/>
  </cols>
  <sheetData>
    <row r="1" spans="1:14" x14ac:dyDescent="0.2">
      <c r="E1" s="1" t="s">
        <v>0</v>
      </c>
      <c r="J1" t="s">
        <v>1</v>
      </c>
    </row>
    <row r="2" spans="1:14" x14ac:dyDescent="0.2">
      <c r="A2" s="2" t="s">
        <v>99</v>
      </c>
      <c r="B2" s="2"/>
      <c r="C2" s="2"/>
      <c r="D2" s="2" t="s">
        <v>100</v>
      </c>
      <c r="E2" s="2"/>
      <c r="F2" s="2"/>
      <c r="G2" s="2"/>
      <c r="H2" s="2"/>
      <c r="I2" s="2"/>
      <c r="J2" s="87" t="s">
        <v>116</v>
      </c>
      <c r="K2" s="2"/>
      <c r="L2" s="2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2</v>
      </c>
      <c r="K3" s="2"/>
      <c r="L3" s="2"/>
    </row>
    <row r="4" spans="1:14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"/>
      <c r="B5" s="2" t="s">
        <v>4</v>
      </c>
      <c r="C5" s="3" t="s">
        <v>5</v>
      </c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2"/>
      <c r="B6" s="2" t="s">
        <v>6</v>
      </c>
      <c r="C6" s="2" t="s">
        <v>97</v>
      </c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2"/>
      <c r="B7" s="87" t="s">
        <v>119</v>
      </c>
      <c r="C7" s="2" t="s">
        <v>98</v>
      </c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2"/>
      <c r="B8" s="2" t="s">
        <v>7</v>
      </c>
      <c r="C8" s="2" t="s">
        <v>115</v>
      </c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x14ac:dyDescent="0.2">
      <c r="A10" s="2"/>
      <c r="B10" s="2" t="s">
        <v>102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ht="13.5" customHeight="1" x14ac:dyDescent="0.2">
      <c r="A12" s="2"/>
      <c r="B12" s="87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ht="12.75" customHeight="1" x14ac:dyDescent="0.2">
      <c r="A14" s="2"/>
      <c r="B14" s="2"/>
      <c r="D14" s="2" t="s">
        <v>10</v>
      </c>
      <c r="E14" s="2"/>
      <c r="F14" s="4" t="s">
        <v>11</v>
      </c>
      <c r="G14" s="4" t="s">
        <v>12</v>
      </c>
      <c r="H14" s="4"/>
      <c r="I14" s="4"/>
      <c r="J14" s="4"/>
      <c r="K14" s="4" t="s">
        <v>13</v>
      </c>
    </row>
    <row r="15" spans="1:14" x14ac:dyDescent="0.2">
      <c r="A15" s="3" t="s">
        <v>14</v>
      </c>
      <c r="B15" s="3" t="s">
        <v>15</v>
      </c>
      <c r="D15" s="3" t="s">
        <v>16</v>
      </c>
      <c r="E15" s="2"/>
      <c r="F15" s="5" t="s">
        <v>10</v>
      </c>
      <c r="G15" s="5" t="s">
        <v>10</v>
      </c>
      <c r="H15" s="6" t="s">
        <v>17</v>
      </c>
      <c r="I15" s="7" t="s">
        <v>18</v>
      </c>
      <c r="J15" s="5" t="s">
        <v>94</v>
      </c>
      <c r="K15" s="6" t="s">
        <v>19</v>
      </c>
      <c r="M15" s="16"/>
      <c r="N15" s="16"/>
    </row>
    <row r="16" spans="1:14" x14ac:dyDescent="0.2">
      <c r="A16" s="3"/>
      <c r="B16" s="3"/>
      <c r="D16" s="3"/>
      <c r="E16" s="2"/>
      <c r="F16" s="9"/>
      <c r="G16" s="9"/>
      <c r="H16" s="34"/>
      <c r="I16" s="81"/>
      <c r="J16" s="9"/>
      <c r="K16" s="34"/>
      <c r="M16" s="18"/>
      <c r="N16" s="18"/>
    </row>
    <row r="17" spans="1:17" x14ac:dyDescent="0.2">
      <c r="A17" s="13" t="s">
        <v>101</v>
      </c>
      <c r="B17" s="2"/>
      <c r="C17" s="2"/>
      <c r="D17" s="2"/>
      <c r="E17" s="2"/>
      <c r="F17" s="2"/>
      <c r="G17" s="2"/>
      <c r="I17" s="2"/>
      <c r="J17" s="2"/>
    </row>
    <row r="18" spans="1:17" x14ac:dyDescent="0.2">
      <c r="A18" s="9">
        <v>20</v>
      </c>
      <c r="B18">
        <v>64425</v>
      </c>
      <c r="C18" s="8" t="s">
        <v>103</v>
      </c>
      <c r="D18" s="10" t="s">
        <v>105</v>
      </c>
      <c r="F18" s="11">
        <v>-80200</v>
      </c>
      <c r="G18" s="11">
        <v>-89200</v>
      </c>
      <c r="H18" s="11">
        <v>-90400</v>
      </c>
      <c r="I18" s="11">
        <f>G18-H18</f>
        <v>1200</v>
      </c>
      <c r="J18" s="11">
        <v>0</v>
      </c>
      <c r="K18" s="11">
        <f>I18-J18</f>
        <v>1200</v>
      </c>
    </row>
    <row r="19" spans="1:17" x14ac:dyDescent="0.2">
      <c r="A19" s="9">
        <v>20</v>
      </c>
      <c r="B19">
        <v>64425</v>
      </c>
      <c r="C19" s="8" t="s">
        <v>104</v>
      </c>
      <c r="D19" s="10" t="s">
        <v>78</v>
      </c>
      <c r="F19" s="11">
        <v>0</v>
      </c>
      <c r="G19" s="11">
        <v>0</v>
      </c>
      <c r="H19" s="11">
        <v>0</v>
      </c>
      <c r="I19" s="11">
        <f>G19-H19</f>
        <v>0</v>
      </c>
      <c r="J19" s="11">
        <v>0</v>
      </c>
      <c r="K19" s="11">
        <f>I19-J19</f>
        <v>0</v>
      </c>
    </row>
    <row r="20" spans="1:17" ht="13.5" x14ac:dyDescent="0.25">
      <c r="A20" s="12" t="s">
        <v>110</v>
      </c>
      <c r="B20" s="80"/>
      <c r="C20" s="2"/>
      <c r="D20" s="10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7" x14ac:dyDescent="0.2">
      <c r="A21" s="12" t="s">
        <v>111</v>
      </c>
      <c r="B21" s="2"/>
      <c r="C21" s="2"/>
      <c r="D21" s="10"/>
      <c r="F21" s="11">
        <f t="shared" ref="F21:K21" si="0">SUM(F18:F19)</f>
        <v>-80200</v>
      </c>
      <c r="G21" s="11">
        <f t="shared" si="0"/>
        <v>-89200</v>
      </c>
      <c r="H21" s="11">
        <f t="shared" si="0"/>
        <v>-90400</v>
      </c>
      <c r="I21" s="11">
        <f t="shared" si="0"/>
        <v>1200</v>
      </c>
      <c r="J21" s="11">
        <f t="shared" si="0"/>
        <v>0</v>
      </c>
      <c r="K21" s="11">
        <f t="shared" si="0"/>
        <v>1200</v>
      </c>
    </row>
    <row r="22" spans="1:17" x14ac:dyDescent="0.2">
      <c r="A22" s="2"/>
      <c r="B22" s="2"/>
      <c r="C22" s="2"/>
      <c r="D22" s="2"/>
      <c r="E22" s="2"/>
      <c r="F22" s="2"/>
      <c r="G22" s="2"/>
      <c r="I22" s="2"/>
      <c r="J22" s="2"/>
    </row>
    <row r="23" spans="1:17" x14ac:dyDescent="0.2">
      <c r="A23" s="2"/>
      <c r="B23" s="2"/>
      <c r="C23" s="2"/>
      <c r="D23" s="2"/>
      <c r="E23" s="2"/>
      <c r="F23" s="2"/>
      <c r="G23" s="2"/>
      <c r="I23" s="2"/>
      <c r="J23" s="2"/>
    </row>
    <row r="24" spans="1:17" x14ac:dyDescent="0.2">
      <c r="A24" s="13" t="s">
        <v>101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x14ac:dyDescent="0.2">
      <c r="A25" s="9">
        <v>76</v>
      </c>
      <c r="B25">
        <v>64425</v>
      </c>
      <c r="C25" s="8" t="s">
        <v>103</v>
      </c>
      <c r="D25" s="14" t="s">
        <v>70</v>
      </c>
      <c r="F25" s="11">
        <v>0</v>
      </c>
      <c r="G25" s="11">
        <v>0</v>
      </c>
      <c r="H25" s="11">
        <v>0</v>
      </c>
      <c r="I25" s="11">
        <f>G25-H25</f>
        <v>0</v>
      </c>
      <c r="J25" s="11">
        <v>0</v>
      </c>
      <c r="K25" s="11">
        <f>I25-J25</f>
        <v>0</v>
      </c>
      <c r="M25" s="17"/>
      <c r="Q25" s="18"/>
    </row>
    <row r="26" spans="1:17" x14ac:dyDescent="0.2">
      <c r="A26" s="9">
        <v>76</v>
      </c>
      <c r="B26">
        <v>64425</v>
      </c>
      <c r="C26" s="8" t="s">
        <v>103</v>
      </c>
      <c r="D26" s="2" t="s">
        <v>20</v>
      </c>
      <c r="F26" s="11">
        <v>50000</v>
      </c>
      <c r="G26" s="11">
        <v>50000</v>
      </c>
      <c r="H26" s="11">
        <f>(50000/12)*10+8800</f>
        <v>50466.666666666672</v>
      </c>
      <c r="I26" s="11">
        <f t="shared" ref="I26:I45" si="1">G26-H26</f>
        <v>-466.66666666667152</v>
      </c>
      <c r="J26" s="11">
        <v>0</v>
      </c>
      <c r="K26" s="11">
        <f t="shared" ref="K26:K45" si="2">I26-J26</f>
        <v>-466.66666666667152</v>
      </c>
      <c r="M26" s="17"/>
      <c r="Q26" s="18"/>
    </row>
    <row r="27" spans="1:17" x14ac:dyDescent="0.2">
      <c r="A27" s="9">
        <v>76</v>
      </c>
      <c r="B27">
        <v>64425</v>
      </c>
      <c r="C27" s="8" t="s">
        <v>103</v>
      </c>
      <c r="D27" s="2" t="s">
        <v>79</v>
      </c>
      <c r="F27" s="11">
        <v>0</v>
      </c>
      <c r="G27" s="11">
        <v>0</v>
      </c>
      <c r="H27" s="11">
        <v>0</v>
      </c>
      <c r="I27" s="11">
        <f t="shared" si="1"/>
        <v>0</v>
      </c>
      <c r="J27" s="11">
        <v>0</v>
      </c>
      <c r="K27" s="11">
        <f t="shared" si="2"/>
        <v>0</v>
      </c>
      <c r="M27" s="17"/>
      <c r="Q27" s="18"/>
    </row>
    <row r="28" spans="1:17" x14ac:dyDescent="0.2">
      <c r="A28" s="9">
        <v>76</v>
      </c>
      <c r="B28">
        <v>64425</v>
      </c>
      <c r="C28" s="8" t="s">
        <v>103</v>
      </c>
      <c r="D28" s="2" t="s">
        <v>80</v>
      </c>
      <c r="F28" s="11">
        <v>10000</v>
      </c>
      <c r="G28" s="11">
        <v>10000</v>
      </c>
      <c r="H28" s="11">
        <f>(10000/12)*10+F65</f>
        <v>8333.3333333333339</v>
      </c>
      <c r="I28" s="11">
        <f t="shared" si="1"/>
        <v>1666.6666666666661</v>
      </c>
      <c r="J28" s="11">
        <v>0</v>
      </c>
      <c r="K28" s="11">
        <f t="shared" si="2"/>
        <v>1666.6666666666661</v>
      </c>
      <c r="M28" s="17"/>
      <c r="Q28" s="18"/>
    </row>
    <row r="29" spans="1:17" x14ac:dyDescent="0.2">
      <c r="A29" s="9">
        <v>76</v>
      </c>
      <c r="B29">
        <v>64425</v>
      </c>
      <c r="C29" s="8" t="s">
        <v>103</v>
      </c>
      <c r="D29" s="2" t="s">
        <v>21</v>
      </c>
      <c r="F29" s="11">
        <v>8200</v>
      </c>
      <c r="G29" s="11">
        <v>8200</v>
      </c>
      <c r="H29" s="11">
        <f>(8200/12)*10+F66</f>
        <v>6833.3333333333339</v>
      </c>
      <c r="I29" s="11">
        <f t="shared" si="1"/>
        <v>1366.6666666666661</v>
      </c>
      <c r="J29" s="11">
        <v>0</v>
      </c>
      <c r="K29" s="11">
        <f t="shared" si="2"/>
        <v>1366.6666666666661</v>
      </c>
      <c r="M29" s="17"/>
      <c r="Q29" s="18"/>
    </row>
    <row r="30" spans="1:17" x14ac:dyDescent="0.2">
      <c r="A30" s="9">
        <v>76</v>
      </c>
      <c r="B30">
        <v>64425</v>
      </c>
      <c r="C30" s="8" t="s">
        <v>103</v>
      </c>
      <c r="D30" s="2" t="s">
        <v>86</v>
      </c>
      <c r="F30" s="11">
        <v>0</v>
      </c>
      <c r="G30" s="11">
        <v>0</v>
      </c>
      <c r="H30" s="11">
        <v>0</v>
      </c>
      <c r="I30" s="11">
        <f>G30-H30</f>
        <v>0</v>
      </c>
      <c r="J30" s="11">
        <v>0</v>
      </c>
      <c r="K30" s="11">
        <f t="shared" si="2"/>
        <v>0</v>
      </c>
      <c r="M30" s="17"/>
      <c r="Q30" s="18"/>
    </row>
    <row r="31" spans="1:17" x14ac:dyDescent="0.2">
      <c r="A31" s="9">
        <v>76</v>
      </c>
      <c r="B31">
        <v>64425</v>
      </c>
      <c r="C31" s="8" t="s">
        <v>103</v>
      </c>
      <c r="D31" s="2" t="s">
        <v>22</v>
      </c>
      <c r="F31" s="11">
        <v>500</v>
      </c>
      <c r="G31" s="11">
        <v>500</v>
      </c>
      <c r="H31" s="11">
        <v>490</v>
      </c>
      <c r="I31" s="11">
        <f t="shared" si="1"/>
        <v>10</v>
      </c>
      <c r="J31" s="11">
        <v>0</v>
      </c>
      <c r="K31" s="11">
        <f t="shared" si="2"/>
        <v>10</v>
      </c>
      <c r="M31" s="17"/>
      <c r="Q31" s="18"/>
    </row>
    <row r="32" spans="1:17" x14ac:dyDescent="0.2">
      <c r="A32" s="9">
        <v>76</v>
      </c>
      <c r="B32">
        <v>64425</v>
      </c>
      <c r="C32" s="8" t="s">
        <v>103</v>
      </c>
      <c r="D32" s="2" t="s">
        <v>23</v>
      </c>
      <c r="F32" s="11">
        <v>1000</v>
      </c>
      <c r="G32" s="11">
        <v>1000</v>
      </c>
      <c r="H32" s="11">
        <v>1100</v>
      </c>
      <c r="I32" s="11">
        <f t="shared" si="1"/>
        <v>-100</v>
      </c>
      <c r="J32" s="11">
        <v>0</v>
      </c>
      <c r="K32" s="11">
        <f t="shared" si="2"/>
        <v>-100</v>
      </c>
      <c r="M32" s="17"/>
      <c r="Q32" s="18"/>
    </row>
    <row r="33" spans="1:17" x14ac:dyDescent="0.2">
      <c r="A33" s="9">
        <v>76</v>
      </c>
      <c r="B33">
        <v>64425</v>
      </c>
      <c r="C33" s="8" t="s">
        <v>103</v>
      </c>
      <c r="D33" s="2" t="s">
        <v>24</v>
      </c>
      <c r="F33" s="11">
        <v>1000</v>
      </c>
      <c r="G33" s="11">
        <v>1000</v>
      </c>
      <c r="H33" s="11">
        <v>1475</v>
      </c>
      <c r="I33" s="11">
        <f t="shared" si="1"/>
        <v>-475</v>
      </c>
      <c r="J33" s="11">
        <v>0</v>
      </c>
      <c r="K33" s="11">
        <f t="shared" si="2"/>
        <v>-475</v>
      </c>
      <c r="M33" s="17"/>
      <c r="Q33" s="18"/>
    </row>
    <row r="34" spans="1:17" x14ac:dyDescent="0.2">
      <c r="A34" s="9">
        <v>76</v>
      </c>
      <c r="B34">
        <v>64425</v>
      </c>
      <c r="C34" s="8" t="s">
        <v>103</v>
      </c>
      <c r="D34" s="2" t="s">
        <v>25</v>
      </c>
      <c r="F34" s="11">
        <v>1000</v>
      </c>
      <c r="G34" s="11">
        <v>1000</v>
      </c>
      <c r="H34" s="11">
        <v>900</v>
      </c>
      <c r="I34" s="11">
        <f t="shared" si="1"/>
        <v>100</v>
      </c>
      <c r="J34" s="11">
        <v>0</v>
      </c>
      <c r="K34" s="11">
        <f t="shared" si="2"/>
        <v>100</v>
      </c>
      <c r="M34" s="17"/>
      <c r="Q34" s="18"/>
    </row>
    <row r="35" spans="1:17" x14ac:dyDescent="0.2">
      <c r="A35" s="9">
        <v>76</v>
      </c>
      <c r="B35">
        <v>64425</v>
      </c>
      <c r="C35" s="8" t="s">
        <v>103</v>
      </c>
      <c r="D35" s="2" t="s">
        <v>26</v>
      </c>
      <c r="F35" s="11">
        <v>1800</v>
      </c>
      <c r="G35" s="11">
        <v>1800</v>
      </c>
      <c r="H35" s="11">
        <v>1900</v>
      </c>
      <c r="I35" s="11">
        <f t="shared" si="1"/>
        <v>-100</v>
      </c>
      <c r="J35" s="11">
        <v>0</v>
      </c>
      <c r="K35" s="11">
        <f t="shared" si="2"/>
        <v>-100</v>
      </c>
      <c r="M35" s="17"/>
      <c r="Q35" s="18"/>
    </row>
    <row r="36" spans="1:17" x14ac:dyDescent="0.2">
      <c r="A36" s="9">
        <v>76</v>
      </c>
      <c r="B36">
        <v>64425</v>
      </c>
      <c r="C36" s="8" t="s">
        <v>103</v>
      </c>
      <c r="D36" s="2" t="s">
        <v>27</v>
      </c>
      <c r="F36" s="11">
        <v>200</v>
      </c>
      <c r="G36" s="11">
        <v>200</v>
      </c>
      <c r="H36" s="11">
        <v>200</v>
      </c>
      <c r="I36" s="11">
        <f t="shared" si="1"/>
        <v>0</v>
      </c>
      <c r="J36" s="11">
        <v>0</v>
      </c>
      <c r="K36" s="11">
        <f t="shared" si="2"/>
        <v>0</v>
      </c>
      <c r="M36" s="17"/>
      <c r="Q36" s="18"/>
    </row>
    <row r="37" spans="1:17" x14ac:dyDescent="0.2">
      <c r="A37" s="9">
        <v>76</v>
      </c>
      <c r="B37">
        <v>64425</v>
      </c>
      <c r="C37" s="8" t="s">
        <v>103</v>
      </c>
      <c r="D37" s="2" t="s">
        <v>28</v>
      </c>
      <c r="F37" s="11">
        <v>0</v>
      </c>
      <c r="G37" s="11">
        <v>0</v>
      </c>
      <c r="H37" s="11">
        <v>0</v>
      </c>
      <c r="I37" s="11">
        <f t="shared" si="1"/>
        <v>0</v>
      </c>
      <c r="J37" s="11">
        <v>0</v>
      </c>
      <c r="K37" s="11">
        <f t="shared" si="2"/>
        <v>0</v>
      </c>
      <c r="M37" s="17"/>
      <c r="Q37" s="18"/>
    </row>
    <row r="38" spans="1:17" x14ac:dyDescent="0.2">
      <c r="A38" s="9">
        <v>76</v>
      </c>
      <c r="B38">
        <v>64425</v>
      </c>
      <c r="C38" s="8" t="s">
        <v>103</v>
      </c>
      <c r="D38" s="2" t="s">
        <v>29</v>
      </c>
      <c r="F38" s="11">
        <v>500</v>
      </c>
      <c r="G38" s="11">
        <v>500</v>
      </c>
      <c r="H38" s="11">
        <v>500</v>
      </c>
      <c r="I38" s="11">
        <f t="shared" si="1"/>
        <v>0</v>
      </c>
      <c r="J38" s="11">
        <v>0</v>
      </c>
      <c r="K38" s="11">
        <f t="shared" si="2"/>
        <v>0</v>
      </c>
      <c r="M38" s="17"/>
      <c r="Q38" s="18"/>
    </row>
    <row r="39" spans="1:17" x14ac:dyDescent="0.2">
      <c r="A39" s="9">
        <v>76</v>
      </c>
      <c r="B39">
        <v>64425</v>
      </c>
      <c r="C39" s="8" t="s">
        <v>103</v>
      </c>
      <c r="D39" s="2" t="s">
        <v>71</v>
      </c>
      <c r="F39" s="11">
        <v>0</v>
      </c>
      <c r="G39" s="11">
        <v>0</v>
      </c>
      <c r="H39" s="11">
        <v>0</v>
      </c>
      <c r="I39" s="11">
        <f t="shared" si="1"/>
        <v>0</v>
      </c>
      <c r="J39" s="11">
        <v>0</v>
      </c>
      <c r="K39" s="11">
        <f t="shared" si="2"/>
        <v>0</v>
      </c>
      <c r="M39" s="17"/>
      <c r="Q39" s="18"/>
    </row>
    <row r="40" spans="1:17" x14ac:dyDescent="0.2">
      <c r="A40" s="9">
        <v>76</v>
      </c>
      <c r="B40">
        <v>64425</v>
      </c>
      <c r="C40" s="8" t="s">
        <v>103</v>
      </c>
      <c r="D40" s="2" t="s">
        <v>72</v>
      </c>
      <c r="F40" s="11">
        <v>0</v>
      </c>
      <c r="G40" s="11">
        <v>0</v>
      </c>
      <c r="H40" s="11">
        <v>0</v>
      </c>
      <c r="I40" s="11">
        <f t="shared" si="1"/>
        <v>0</v>
      </c>
      <c r="J40" s="11">
        <v>0</v>
      </c>
      <c r="K40" s="11">
        <f t="shared" si="2"/>
        <v>0</v>
      </c>
      <c r="M40" s="17"/>
      <c r="Q40" s="18"/>
    </row>
    <row r="41" spans="1:17" x14ac:dyDescent="0.2">
      <c r="A41" s="9">
        <v>76</v>
      </c>
      <c r="B41">
        <v>64425</v>
      </c>
      <c r="C41" s="8" t="s">
        <v>103</v>
      </c>
      <c r="D41" s="2" t="s">
        <v>84</v>
      </c>
      <c r="F41" s="11">
        <v>1000</v>
      </c>
      <c r="G41" s="11">
        <v>10000</v>
      </c>
      <c r="H41" s="11">
        <v>1000</v>
      </c>
      <c r="I41" s="11">
        <f t="shared" si="1"/>
        <v>9000</v>
      </c>
      <c r="J41" s="11">
        <v>0</v>
      </c>
      <c r="K41" s="11">
        <f t="shared" si="2"/>
        <v>9000</v>
      </c>
      <c r="M41" s="17"/>
      <c r="Q41" s="18"/>
    </row>
    <row r="42" spans="1:17" x14ac:dyDescent="0.2">
      <c r="A42" s="9">
        <v>76</v>
      </c>
      <c r="B42">
        <v>64425</v>
      </c>
      <c r="C42" s="8" t="s">
        <v>103</v>
      </c>
      <c r="D42" s="2" t="s">
        <v>83</v>
      </c>
      <c r="F42" s="11">
        <v>5000</v>
      </c>
      <c r="G42" s="11">
        <v>5000</v>
      </c>
      <c r="H42" s="11">
        <f>(5000/12)*10+800</f>
        <v>4966.666666666667</v>
      </c>
      <c r="I42" s="11">
        <f t="shared" si="1"/>
        <v>33.33333333333303</v>
      </c>
      <c r="J42" s="11">
        <v>0</v>
      </c>
      <c r="K42" s="11">
        <f t="shared" si="2"/>
        <v>33.33333333333303</v>
      </c>
      <c r="M42" s="17"/>
      <c r="Q42" s="18"/>
    </row>
    <row r="43" spans="1:17" x14ac:dyDescent="0.2">
      <c r="A43" s="9">
        <v>76</v>
      </c>
      <c r="B43">
        <v>64425</v>
      </c>
      <c r="C43" s="8" t="s">
        <v>103</v>
      </c>
      <c r="D43" s="2" t="s">
        <v>85</v>
      </c>
      <c r="F43" s="11">
        <v>0</v>
      </c>
      <c r="G43" s="11">
        <v>0</v>
      </c>
      <c r="H43" s="11">
        <v>0</v>
      </c>
      <c r="I43" s="11">
        <f t="shared" si="1"/>
        <v>0</v>
      </c>
      <c r="J43" s="11">
        <v>0</v>
      </c>
      <c r="K43" s="11">
        <f t="shared" si="2"/>
        <v>0</v>
      </c>
      <c r="M43" s="17"/>
    </row>
    <row r="44" spans="1:17" x14ac:dyDescent="0.2">
      <c r="A44" s="9">
        <v>76</v>
      </c>
      <c r="B44">
        <v>64425</v>
      </c>
      <c r="C44" s="8" t="s">
        <v>103</v>
      </c>
      <c r="D44" s="2" t="s">
        <v>81</v>
      </c>
      <c r="F44" s="11">
        <v>0</v>
      </c>
      <c r="G44" s="11">
        <v>0</v>
      </c>
      <c r="H44" s="11">
        <v>0</v>
      </c>
      <c r="I44" s="11">
        <f t="shared" si="1"/>
        <v>0</v>
      </c>
      <c r="J44" s="11">
        <v>0</v>
      </c>
      <c r="K44" s="11">
        <f t="shared" si="2"/>
        <v>0</v>
      </c>
      <c r="M44" s="17"/>
    </row>
    <row r="45" spans="1:17" x14ac:dyDescent="0.2">
      <c r="A45" s="9">
        <v>76</v>
      </c>
      <c r="B45">
        <v>64425</v>
      </c>
      <c r="C45" s="8" t="s">
        <v>103</v>
      </c>
      <c r="D45" s="2" t="s">
        <v>82</v>
      </c>
      <c r="F45" s="11">
        <v>0</v>
      </c>
      <c r="G45" s="11">
        <v>0</v>
      </c>
      <c r="H45" s="11">
        <v>0</v>
      </c>
      <c r="I45" s="11">
        <f t="shared" si="1"/>
        <v>0</v>
      </c>
      <c r="J45" s="11">
        <v>0</v>
      </c>
      <c r="K45" s="11">
        <f t="shared" si="2"/>
        <v>0</v>
      </c>
      <c r="M45" s="17"/>
    </row>
    <row r="46" spans="1:17" x14ac:dyDescent="0.2">
      <c r="A46" s="15" t="s">
        <v>107</v>
      </c>
      <c r="B46" s="2"/>
      <c r="C46" s="2"/>
      <c r="D46" s="10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M46" s="17"/>
    </row>
    <row r="47" spans="1:17" x14ac:dyDescent="0.2">
      <c r="A47" s="12" t="s">
        <v>108</v>
      </c>
      <c r="B47" s="2"/>
      <c r="C47" s="2"/>
      <c r="D47" s="10"/>
      <c r="F47" s="11">
        <f>SUM(F25:F45)</f>
        <v>80200</v>
      </c>
      <c r="G47" s="11">
        <f>SUM(G25:G45)</f>
        <v>89200</v>
      </c>
      <c r="H47" s="11">
        <f t="shared" ref="H47:K47" si="3">SUM(H25:H45)</f>
        <v>78165.000000000015</v>
      </c>
      <c r="I47" s="11">
        <f t="shared" si="3"/>
        <v>11034.999999999993</v>
      </c>
      <c r="J47" s="11">
        <f t="shared" si="3"/>
        <v>0</v>
      </c>
      <c r="K47" s="11">
        <f t="shared" si="3"/>
        <v>11034.999999999993</v>
      </c>
      <c r="M47" s="17"/>
    </row>
    <row r="48" spans="1:17" x14ac:dyDescent="0.2">
      <c r="G48" s="19"/>
      <c r="H48" s="19"/>
      <c r="I48" s="19"/>
      <c r="J48" s="19"/>
      <c r="K48" s="19"/>
      <c r="M48" s="17"/>
    </row>
    <row r="49" spans="1:13" x14ac:dyDescent="0.2">
      <c r="A49" s="2"/>
      <c r="B49" s="2"/>
      <c r="C49" s="2"/>
      <c r="D49" s="10"/>
      <c r="E49" s="10"/>
      <c r="F49" s="19">
        <f>F21+F47</f>
        <v>0</v>
      </c>
      <c r="G49" s="19">
        <f>G21+G47</f>
        <v>0</v>
      </c>
      <c r="H49" s="93">
        <f>H21+H47</f>
        <v>-12234.999999999985</v>
      </c>
      <c r="I49" s="11"/>
      <c r="J49" s="11"/>
      <c r="K49" s="11"/>
      <c r="M49" s="17"/>
    </row>
    <row r="54" spans="1:13" x14ac:dyDescent="0.2">
      <c r="A54" s="94" t="s">
        <v>114</v>
      </c>
      <c r="B54" s="20"/>
      <c r="C54" s="20"/>
      <c r="D54" s="20"/>
      <c r="E54" s="20"/>
    </row>
    <row r="57" spans="1:13" ht="13.5" thickBot="1" x14ac:dyDescent="0.25">
      <c r="A57" s="39" t="s">
        <v>109</v>
      </c>
      <c r="B57" s="40"/>
      <c r="C57" s="41"/>
      <c r="D57" s="91"/>
      <c r="E57" s="91"/>
      <c r="F57" s="91"/>
      <c r="G57" s="91"/>
      <c r="H57" s="91"/>
      <c r="I57" s="91"/>
      <c r="J57" s="91"/>
    </row>
    <row r="58" spans="1:13" ht="13.5" thickTop="1" x14ac:dyDescent="0.2">
      <c r="A58" s="22"/>
      <c r="B58" s="23"/>
      <c r="C58" s="23"/>
      <c r="D58" s="23"/>
      <c r="E58" s="54"/>
      <c r="F58" s="22"/>
      <c r="G58" s="69"/>
      <c r="H58" s="24"/>
      <c r="I58" s="56"/>
      <c r="J58" s="28" t="s">
        <v>112</v>
      </c>
      <c r="K58" s="29"/>
      <c r="L58" s="28" t="s">
        <v>32</v>
      </c>
    </row>
    <row r="59" spans="1:13" ht="13.5" thickBot="1" x14ac:dyDescent="0.25">
      <c r="A59" s="30"/>
      <c r="B59" s="74" t="s">
        <v>96</v>
      </c>
      <c r="C59" s="74" t="s">
        <v>96</v>
      </c>
      <c r="D59" s="76" t="s">
        <v>96</v>
      </c>
      <c r="E59" s="74" t="s">
        <v>96</v>
      </c>
      <c r="F59" s="98" t="s">
        <v>56</v>
      </c>
      <c r="G59" s="99"/>
      <c r="H59" s="100"/>
      <c r="I59" s="75" t="s">
        <v>31</v>
      </c>
      <c r="J59" s="32" t="s">
        <v>34</v>
      </c>
      <c r="K59" s="71" t="s">
        <v>59</v>
      </c>
      <c r="L59" s="33" t="s">
        <v>33</v>
      </c>
    </row>
    <row r="60" spans="1:13" x14ac:dyDescent="0.2">
      <c r="A60" s="90" t="s">
        <v>61</v>
      </c>
      <c r="B60" s="34" t="s">
        <v>35</v>
      </c>
      <c r="C60" s="34" t="s">
        <v>66</v>
      </c>
      <c r="E60" s="34" t="s">
        <v>36</v>
      </c>
      <c r="F60" s="28"/>
      <c r="G60" s="24" t="s">
        <v>57</v>
      </c>
      <c r="H60" s="29"/>
      <c r="I60" s="88" t="s">
        <v>96</v>
      </c>
      <c r="J60" s="32" t="s">
        <v>37</v>
      </c>
      <c r="K60" s="72" t="s">
        <v>60</v>
      </c>
      <c r="L60" s="32" t="s">
        <v>36</v>
      </c>
    </row>
    <row r="61" spans="1:13" ht="13.5" thickBot="1" x14ac:dyDescent="0.25">
      <c r="A61" s="35" t="s">
        <v>62</v>
      </c>
      <c r="B61" s="36" t="s">
        <v>63</v>
      </c>
      <c r="C61" s="36" t="s">
        <v>64</v>
      </c>
      <c r="D61" s="62" t="s">
        <v>68</v>
      </c>
      <c r="E61" s="36" t="s">
        <v>38</v>
      </c>
      <c r="F61" s="37" t="s">
        <v>65</v>
      </c>
      <c r="G61" s="38" t="s">
        <v>39</v>
      </c>
      <c r="H61" s="37" t="s">
        <v>58</v>
      </c>
      <c r="I61" s="57" t="s">
        <v>38</v>
      </c>
      <c r="J61" s="37" t="s">
        <v>40</v>
      </c>
      <c r="K61" s="37" t="s">
        <v>58</v>
      </c>
      <c r="L61" s="37" t="s">
        <v>41</v>
      </c>
    </row>
    <row r="62" spans="1:13" x14ac:dyDescent="0.2">
      <c r="A62" s="22"/>
      <c r="B62" s="23"/>
      <c r="C62" s="23"/>
      <c r="E62" s="31"/>
      <c r="F62" s="22"/>
      <c r="G62" s="18"/>
      <c r="H62" s="31"/>
      <c r="I62" s="59"/>
      <c r="J62" s="29"/>
      <c r="L62" s="29"/>
    </row>
    <row r="63" spans="1:13" x14ac:dyDescent="0.2">
      <c r="A63" s="2" t="s">
        <v>42</v>
      </c>
      <c r="B63" s="43">
        <f>G26</f>
        <v>50000</v>
      </c>
      <c r="C63" s="44">
        <f>H26</f>
        <v>50466.666666666672</v>
      </c>
      <c r="D63" s="19">
        <f>J26</f>
        <v>0</v>
      </c>
      <c r="E63" s="44">
        <f>+B63-C63-D63</f>
        <v>-466.66666666667152</v>
      </c>
      <c r="F63" s="60">
        <v>0</v>
      </c>
      <c r="G63" s="46"/>
      <c r="H63" s="49"/>
      <c r="I63" s="61">
        <f>E63-F63</f>
        <v>-466.66666666667152</v>
      </c>
      <c r="J63" s="45">
        <f>-I63</f>
        <v>466.66666666667152</v>
      </c>
      <c r="L63" s="45">
        <f>B63+J63-C63-F63</f>
        <v>0</v>
      </c>
    </row>
    <row r="64" spans="1:13" x14ac:dyDescent="0.2">
      <c r="A64" s="2" t="s">
        <v>87</v>
      </c>
      <c r="B64" s="43">
        <f t="shared" ref="B64:C82" si="4">G27</f>
        <v>0</v>
      </c>
      <c r="C64" s="44">
        <f t="shared" si="4"/>
        <v>0</v>
      </c>
      <c r="D64" s="19">
        <f t="shared" ref="D64:D82" si="5">J27</f>
        <v>0</v>
      </c>
      <c r="E64" s="44">
        <f t="shared" ref="E64:E85" si="6">+B64-C64-D64</f>
        <v>0</v>
      </c>
      <c r="F64" s="60">
        <v>0</v>
      </c>
      <c r="G64" s="46"/>
      <c r="H64" s="49"/>
      <c r="I64" s="61">
        <f t="shared" ref="I64:I82" si="7">B64-C64-F64</f>
        <v>0</v>
      </c>
      <c r="J64" s="45">
        <f t="shared" ref="J64:J85" si="8">-I64</f>
        <v>0</v>
      </c>
      <c r="L64" s="45">
        <f t="shared" ref="L64:L85" si="9">B64+J64-C64-F64</f>
        <v>0</v>
      </c>
    </row>
    <row r="65" spans="1:12" x14ac:dyDescent="0.2">
      <c r="A65" s="2" t="s">
        <v>88</v>
      </c>
      <c r="B65" s="43">
        <f t="shared" si="4"/>
        <v>10000</v>
      </c>
      <c r="C65" s="44">
        <f t="shared" si="4"/>
        <v>8333.3333333333339</v>
      </c>
      <c r="D65" s="19">
        <f t="shared" si="5"/>
        <v>0</v>
      </c>
      <c r="E65" s="44">
        <f t="shared" si="6"/>
        <v>1666.6666666666661</v>
      </c>
      <c r="F65" s="60">
        <v>0</v>
      </c>
      <c r="G65" s="46"/>
      <c r="H65" s="49"/>
      <c r="I65" s="61">
        <f t="shared" si="7"/>
        <v>1666.6666666666661</v>
      </c>
      <c r="J65" s="45">
        <f t="shared" si="8"/>
        <v>-1666.6666666666661</v>
      </c>
      <c r="L65" s="45">
        <f t="shared" si="9"/>
        <v>0</v>
      </c>
    </row>
    <row r="66" spans="1:12" x14ac:dyDescent="0.2">
      <c r="A66" s="2" t="s">
        <v>43</v>
      </c>
      <c r="B66" s="43">
        <f t="shared" si="4"/>
        <v>8200</v>
      </c>
      <c r="C66" s="44">
        <f t="shared" si="4"/>
        <v>6833.3333333333339</v>
      </c>
      <c r="D66" s="19">
        <f t="shared" si="5"/>
        <v>0</v>
      </c>
      <c r="E66" s="44">
        <f t="shared" si="6"/>
        <v>1366.6666666666661</v>
      </c>
      <c r="F66" s="60">
        <v>0</v>
      </c>
      <c r="G66" s="46"/>
      <c r="H66" s="49"/>
      <c r="I66" s="61">
        <f t="shared" si="7"/>
        <v>1366.6666666666661</v>
      </c>
      <c r="J66" s="45">
        <f t="shared" si="8"/>
        <v>-1366.6666666666661</v>
      </c>
      <c r="L66" s="45">
        <f t="shared" si="9"/>
        <v>0</v>
      </c>
    </row>
    <row r="67" spans="1:12" x14ac:dyDescent="0.2">
      <c r="A67" s="2" t="s">
        <v>89</v>
      </c>
      <c r="B67" s="43">
        <f t="shared" si="4"/>
        <v>0</v>
      </c>
      <c r="C67" s="44">
        <f t="shared" si="4"/>
        <v>0</v>
      </c>
      <c r="D67" s="19">
        <f t="shared" si="5"/>
        <v>0</v>
      </c>
      <c r="E67" s="44">
        <f t="shared" si="6"/>
        <v>0</v>
      </c>
      <c r="F67" s="60">
        <v>0</v>
      </c>
      <c r="G67" s="46"/>
      <c r="H67" s="49"/>
      <c r="I67" s="61">
        <f t="shared" si="7"/>
        <v>0</v>
      </c>
      <c r="J67" s="45">
        <f t="shared" si="8"/>
        <v>0</v>
      </c>
      <c r="L67" s="45">
        <f t="shared" si="9"/>
        <v>0</v>
      </c>
    </row>
    <row r="68" spans="1:12" x14ac:dyDescent="0.2">
      <c r="A68" s="2" t="s">
        <v>44</v>
      </c>
      <c r="B68" s="43">
        <f t="shared" si="4"/>
        <v>500</v>
      </c>
      <c r="C68" s="44">
        <f t="shared" si="4"/>
        <v>490</v>
      </c>
      <c r="D68" s="19">
        <f t="shared" si="5"/>
        <v>0</v>
      </c>
      <c r="E68" s="44">
        <f t="shared" si="6"/>
        <v>10</v>
      </c>
      <c r="F68" s="60">
        <v>0</v>
      </c>
      <c r="G68" s="46"/>
      <c r="H68" s="49"/>
      <c r="I68" s="61">
        <f t="shared" si="7"/>
        <v>10</v>
      </c>
      <c r="J68" s="45">
        <f t="shared" si="8"/>
        <v>-10</v>
      </c>
      <c r="L68" s="45">
        <f t="shared" si="9"/>
        <v>0</v>
      </c>
    </row>
    <row r="69" spans="1:12" x14ac:dyDescent="0.2">
      <c r="A69" s="2" t="s">
        <v>45</v>
      </c>
      <c r="B69" s="43">
        <f t="shared" si="4"/>
        <v>1000</v>
      </c>
      <c r="C69" s="44">
        <f t="shared" si="4"/>
        <v>1100</v>
      </c>
      <c r="D69" s="19">
        <f t="shared" si="5"/>
        <v>0</v>
      </c>
      <c r="E69" s="44">
        <f t="shared" si="6"/>
        <v>-100</v>
      </c>
      <c r="F69" s="60">
        <v>0</v>
      </c>
      <c r="G69" s="46"/>
      <c r="H69" s="49"/>
      <c r="I69" s="61">
        <f t="shared" si="7"/>
        <v>-100</v>
      </c>
      <c r="J69" s="45">
        <f t="shared" si="8"/>
        <v>100</v>
      </c>
      <c r="L69" s="45">
        <f t="shared" si="9"/>
        <v>0</v>
      </c>
    </row>
    <row r="70" spans="1:12" x14ac:dyDescent="0.2">
      <c r="A70" s="2" t="s">
        <v>46</v>
      </c>
      <c r="B70" s="43">
        <f t="shared" si="4"/>
        <v>1000</v>
      </c>
      <c r="C70" s="44">
        <f t="shared" si="4"/>
        <v>1475</v>
      </c>
      <c r="D70" s="19">
        <f t="shared" si="5"/>
        <v>0</v>
      </c>
      <c r="E70" s="44">
        <f t="shared" si="6"/>
        <v>-475</v>
      </c>
      <c r="F70" s="60">
        <v>0</v>
      </c>
      <c r="G70" s="46"/>
      <c r="H70" s="49"/>
      <c r="I70" s="61">
        <f t="shared" si="7"/>
        <v>-475</v>
      </c>
      <c r="J70" s="45">
        <f t="shared" si="8"/>
        <v>475</v>
      </c>
      <c r="L70" s="45">
        <f t="shared" si="9"/>
        <v>0</v>
      </c>
    </row>
    <row r="71" spans="1:12" x14ac:dyDescent="0.2">
      <c r="A71" s="2" t="s">
        <v>47</v>
      </c>
      <c r="B71" s="43">
        <f t="shared" si="4"/>
        <v>1000</v>
      </c>
      <c r="C71" s="44">
        <f t="shared" si="4"/>
        <v>900</v>
      </c>
      <c r="D71" s="19">
        <f t="shared" si="5"/>
        <v>0</v>
      </c>
      <c r="E71" s="44">
        <f t="shared" si="6"/>
        <v>100</v>
      </c>
      <c r="F71" s="60">
        <v>0</v>
      </c>
      <c r="G71" s="46"/>
      <c r="H71" s="49"/>
      <c r="I71" s="61">
        <f t="shared" si="7"/>
        <v>100</v>
      </c>
      <c r="J71" s="45">
        <f t="shared" si="8"/>
        <v>-100</v>
      </c>
      <c r="L71" s="45">
        <f t="shared" si="9"/>
        <v>0</v>
      </c>
    </row>
    <row r="72" spans="1:12" x14ac:dyDescent="0.2">
      <c r="A72" s="2" t="s">
        <v>48</v>
      </c>
      <c r="B72" s="43">
        <f t="shared" si="4"/>
        <v>1800</v>
      </c>
      <c r="C72" s="44">
        <f t="shared" si="4"/>
        <v>1900</v>
      </c>
      <c r="D72" s="19">
        <f t="shared" si="5"/>
        <v>0</v>
      </c>
      <c r="E72" s="44">
        <f t="shared" si="6"/>
        <v>-100</v>
      </c>
      <c r="F72" s="60">
        <v>0</v>
      </c>
      <c r="G72" s="46"/>
      <c r="H72" s="49"/>
      <c r="I72" s="61">
        <f t="shared" si="7"/>
        <v>-100</v>
      </c>
      <c r="J72" s="45">
        <f t="shared" si="8"/>
        <v>100</v>
      </c>
      <c r="L72" s="45">
        <f t="shared" si="9"/>
        <v>0</v>
      </c>
    </row>
    <row r="73" spans="1:12" x14ac:dyDescent="0.2">
      <c r="A73" s="2" t="s">
        <v>49</v>
      </c>
      <c r="B73" s="43">
        <f t="shared" si="4"/>
        <v>200</v>
      </c>
      <c r="C73" s="44">
        <f t="shared" si="4"/>
        <v>200</v>
      </c>
      <c r="D73" s="19">
        <f t="shared" si="5"/>
        <v>0</v>
      </c>
      <c r="E73" s="44">
        <f t="shared" si="6"/>
        <v>0</v>
      </c>
      <c r="F73" s="60">
        <v>0</v>
      </c>
      <c r="G73" s="46"/>
      <c r="H73" s="49"/>
      <c r="I73" s="61">
        <f t="shared" si="7"/>
        <v>0</v>
      </c>
      <c r="J73" s="45">
        <f t="shared" si="8"/>
        <v>0</v>
      </c>
      <c r="L73" s="45">
        <f t="shared" si="9"/>
        <v>0</v>
      </c>
    </row>
    <row r="74" spans="1:12" x14ac:dyDescent="0.2">
      <c r="A74" s="2" t="s">
        <v>50</v>
      </c>
      <c r="B74" s="43">
        <f t="shared" si="4"/>
        <v>0</v>
      </c>
      <c r="C74" s="44">
        <f t="shared" si="4"/>
        <v>0</v>
      </c>
      <c r="D74" s="19">
        <f t="shared" si="5"/>
        <v>0</v>
      </c>
      <c r="E74" s="44">
        <f t="shared" si="6"/>
        <v>0</v>
      </c>
      <c r="F74" s="60">
        <v>0</v>
      </c>
      <c r="G74" s="46"/>
      <c r="H74" s="49"/>
      <c r="I74" s="61">
        <f t="shared" si="7"/>
        <v>0</v>
      </c>
      <c r="J74" s="45">
        <f t="shared" si="8"/>
        <v>0</v>
      </c>
      <c r="L74" s="45">
        <f t="shared" si="9"/>
        <v>0</v>
      </c>
    </row>
    <row r="75" spans="1:12" x14ac:dyDescent="0.2">
      <c r="A75" s="2" t="s">
        <v>51</v>
      </c>
      <c r="B75" s="43">
        <f t="shared" si="4"/>
        <v>500</v>
      </c>
      <c r="C75" s="44">
        <f t="shared" si="4"/>
        <v>500</v>
      </c>
      <c r="D75" s="19">
        <f t="shared" si="5"/>
        <v>0</v>
      </c>
      <c r="E75" s="44">
        <f t="shared" si="6"/>
        <v>0</v>
      </c>
      <c r="F75" s="60">
        <v>0</v>
      </c>
      <c r="G75" s="46"/>
      <c r="H75" s="49"/>
      <c r="I75" s="61">
        <f t="shared" si="7"/>
        <v>0</v>
      </c>
      <c r="J75" s="45">
        <f t="shared" si="8"/>
        <v>0</v>
      </c>
      <c r="L75" s="45">
        <f t="shared" si="9"/>
        <v>0</v>
      </c>
    </row>
    <row r="76" spans="1:12" x14ac:dyDescent="0.2">
      <c r="A76" s="2" t="s">
        <v>73</v>
      </c>
      <c r="B76" s="43">
        <f t="shared" si="4"/>
        <v>0</v>
      </c>
      <c r="C76" s="44">
        <f t="shared" si="4"/>
        <v>0</v>
      </c>
      <c r="D76" s="19">
        <f t="shared" si="5"/>
        <v>0</v>
      </c>
      <c r="E76" s="44">
        <f t="shared" si="6"/>
        <v>0</v>
      </c>
      <c r="F76" s="60">
        <v>0</v>
      </c>
      <c r="G76" s="46"/>
      <c r="H76" s="49"/>
      <c r="I76" s="61">
        <f t="shared" si="7"/>
        <v>0</v>
      </c>
      <c r="J76" s="45">
        <f t="shared" si="8"/>
        <v>0</v>
      </c>
      <c r="L76" s="45">
        <f t="shared" si="9"/>
        <v>0</v>
      </c>
    </row>
    <row r="77" spans="1:12" x14ac:dyDescent="0.2">
      <c r="A77" s="2" t="s">
        <v>74</v>
      </c>
      <c r="B77" s="43">
        <f t="shared" si="4"/>
        <v>0</v>
      </c>
      <c r="C77" s="44">
        <f t="shared" si="4"/>
        <v>0</v>
      </c>
      <c r="D77" s="19">
        <f t="shared" si="5"/>
        <v>0</v>
      </c>
      <c r="E77" s="49">
        <f t="shared" si="6"/>
        <v>0</v>
      </c>
      <c r="F77" s="60">
        <v>0</v>
      </c>
      <c r="I77" s="85">
        <f t="shared" si="7"/>
        <v>0</v>
      </c>
      <c r="J77" s="45">
        <f t="shared" si="8"/>
        <v>0</v>
      </c>
      <c r="L77" s="45">
        <f t="shared" si="9"/>
        <v>0</v>
      </c>
    </row>
    <row r="78" spans="1:12" x14ac:dyDescent="0.2">
      <c r="A78" s="2" t="s">
        <v>55</v>
      </c>
      <c r="B78" s="43">
        <v>10000</v>
      </c>
      <c r="C78" s="44">
        <f t="shared" si="4"/>
        <v>1000</v>
      </c>
      <c r="D78" s="19">
        <f t="shared" si="5"/>
        <v>0</v>
      </c>
      <c r="E78" s="49">
        <f t="shared" si="6"/>
        <v>9000</v>
      </c>
      <c r="F78" s="60">
        <v>8000</v>
      </c>
      <c r="G78" s="46"/>
      <c r="H78" t="s">
        <v>113</v>
      </c>
      <c r="I78" s="85">
        <f>B78-C78-F78</f>
        <v>1000</v>
      </c>
      <c r="J78" s="45">
        <f t="shared" si="8"/>
        <v>-1000</v>
      </c>
      <c r="L78" s="45">
        <f t="shared" si="9"/>
        <v>0</v>
      </c>
    </row>
    <row r="79" spans="1:12" x14ac:dyDescent="0.2">
      <c r="A79" s="2" t="s">
        <v>90</v>
      </c>
      <c r="B79" s="43">
        <f t="shared" si="4"/>
        <v>5000</v>
      </c>
      <c r="C79" s="44">
        <f t="shared" si="4"/>
        <v>4966.666666666667</v>
      </c>
      <c r="D79" s="19">
        <f t="shared" si="5"/>
        <v>0</v>
      </c>
      <c r="E79" s="49">
        <f t="shared" si="6"/>
        <v>33.33333333333303</v>
      </c>
      <c r="F79" s="60">
        <v>0</v>
      </c>
      <c r="I79" s="85">
        <f t="shared" si="7"/>
        <v>33.33333333333303</v>
      </c>
      <c r="J79" s="45">
        <f t="shared" si="8"/>
        <v>-33.33333333333303</v>
      </c>
      <c r="L79" s="45">
        <f t="shared" si="9"/>
        <v>0</v>
      </c>
    </row>
    <row r="80" spans="1:12" x14ac:dyDescent="0.2">
      <c r="A80" s="2" t="s">
        <v>52</v>
      </c>
      <c r="B80" s="43">
        <f t="shared" si="4"/>
        <v>0</v>
      </c>
      <c r="C80" s="44">
        <f t="shared" si="4"/>
        <v>0</v>
      </c>
      <c r="D80" s="19">
        <f t="shared" si="5"/>
        <v>0</v>
      </c>
      <c r="E80" s="49">
        <f t="shared" si="6"/>
        <v>0</v>
      </c>
      <c r="F80" s="60">
        <v>0</v>
      </c>
      <c r="I80" s="85">
        <f t="shared" si="7"/>
        <v>0</v>
      </c>
      <c r="J80" s="45">
        <v>4235</v>
      </c>
      <c r="L80" s="45">
        <f t="shared" si="9"/>
        <v>4235</v>
      </c>
    </row>
    <row r="81" spans="1:12" x14ac:dyDescent="0.2">
      <c r="A81" s="2" t="s">
        <v>91</v>
      </c>
      <c r="B81" s="43">
        <f t="shared" si="4"/>
        <v>0</v>
      </c>
      <c r="C81" s="44">
        <f t="shared" si="4"/>
        <v>0</v>
      </c>
      <c r="D81" s="19">
        <f t="shared" si="5"/>
        <v>0</v>
      </c>
      <c r="E81" s="49">
        <f t="shared" si="6"/>
        <v>0</v>
      </c>
      <c r="F81" s="60">
        <v>0</v>
      </c>
      <c r="I81" s="85">
        <f t="shared" si="7"/>
        <v>0</v>
      </c>
      <c r="J81" s="45">
        <f t="shared" si="8"/>
        <v>0</v>
      </c>
      <c r="L81" s="45">
        <f t="shared" si="9"/>
        <v>0</v>
      </c>
    </row>
    <row r="82" spans="1:12" x14ac:dyDescent="0.2">
      <c r="A82" s="2" t="s">
        <v>92</v>
      </c>
      <c r="B82" s="43">
        <f t="shared" si="4"/>
        <v>0</v>
      </c>
      <c r="C82" s="44">
        <f t="shared" si="4"/>
        <v>0</v>
      </c>
      <c r="D82" s="19">
        <f t="shared" si="5"/>
        <v>0</v>
      </c>
      <c r="E82" s="49">
        <f t="shared" si="6"/>
        <v>0</v>
      </c>
      <c r="F82" s="60">
        <v>0</v>
      </c>
      <c r="I82" s="85">
        <f t="shared" si="7"/>
        <v>0</v>
      </c>
      <c r="J82" s="45">
        <f t="shared" si="8"/>
        <v>0</v>
      </c>
      <c r="L82" s="45">
        <f t="shared" si="9"/>
        <v>0</v>
      </c>
    </row>
    <row r="83" spans="1:12" x14ac:dyDescent="0.2">
      <c r="A83" s="79" t="s">
        <v>75</v>
      </c>
      <c r="B83" s="46">
        <f>G25</f>
        <v>0</v>
      </c>
      <c r="C83" s="44">
        <f>H25</f>
        <v>0</v>
      </c>
      <c r="D83" s="19">
        <f>J43</f>
        <v>0</v>
      </c>
      <c r="E83" s="49">
        <f t="shared" si="6"/>
        <v>0</v>
      </c>
      <c r="F83" s="60">
        <v>0</v>
      </c>
      <c r="G83" s="46"/>
      <c r="H83" s="49"/>
      <c r="I83" s="61">
        <f>B83-C83-F83</f>
        <v>0</v>
      </c>
      <c r="J83" s="45">
        <f t="shared" si="8"/>
        <v>0</v>
      </c>
      <c r="L83" s="45">
        <f t="shared" si="9"/>
        <v>0</v>
      </c>
    </row>
    <row r="84" spans="1:12" x14ac:dyDescent="0.2">
      <c r="A84" s="79" t="s">
        <v>106</v>
      </c>
      <c r="B84" s="46">
        <f>G18</f>
        <v>-89200</v>
      </c>
      <c r="C84" s="44">
        <f>H18</f>
        <v>-90400</v>
      </c>
      <c r="D84" s="19">
        <f>J46</f>
        <v>0</v>
      </c>
      <c r="E84" s="49">
        <f t="shared" si="6"/>
        <v>1200</v>
      </c>
      <c r="F84" s="60">
        <v>0</v>
      </c>
      <c r="G84" s="46"/>
      <c r="H84" s="49"/>
      <c r="I84" s="61">
        <f>B84-C84-F84</f>
        <v>1200</v>
      </c>
      <c r="J84" s="45">
        <f t="shared" si="8"/>
        <v>-1200</v>
      </c>
      <c r="L84" s="45">
        <f t="shared" si="9"/>
        <v>0</v>
      </c>
    </row>
    <row r="85" spans="1:12" ht="13.5" thickBot="1" x14ac:dyDescent="0.25">
      <c r="A85" s="47" t="s">
        <v>93</v>
      </c>
      <c r="B85" s="44">
        <f>G19</f>
        <v>0</v>
      </c>
      <c r="C85" s="44">
        <f>H19</f>
        <v>0</v>
      </c>
      <c r="D85" s="44">
        <v>0</v>
      </c>
      <c r="E85" s="83">
        <f t="shared" si="6"/>
        <v>0</v>
      </c>
      <c r="F85" s="86">
        <v>0</v>
      </c>
      <c r="G85" s="62"/>
      <c r="H85" s="48"/>
      <c r="I85" s="63">
        <f>B85-C85-F85</f>
        <v>0</v>
      </c>
      <c r="J85" s="45">
        <f t="shared" si="8"/>
        <v>0</v>
      </c>
      <c r="L85" s="45">
        <f t="shared" si="9"/>
        <v>0</v>
      </c>
    </row>
    <row r="86" spans="1:12" ht="13.5" thickBot="1" x14ac:dyDescent="0.25">
      <c r="A86" s="89" t="s">
        <v>53</v>
      </c>
      <c r="B86" s="50">
        <f>SUM(B63:B85)</f>
        <v>0</v>
      </c>
      <c r="C86" s="50">
        <f>SUM(C63:C85)</f>
        <v>-12234.999999999985</v>
      </c>
      <c r="D86" s="82">
        <f>SUM(D63:D85)</f>
        <v>0</v>
      </c>
      <c r="E86" s="51">
        <f>SUM(E63:E85)</f>
        <v>12234.999999999993</v>
      </c>
      <c r="F86" s="64">
        <f>SUM(F63:F85)</f>
        <v>8000</v>
      </c>
      <c r="G86" s="65"/>
      <c r="H86" s="51"/>
      <c r="I86" s="52">
        <f>SUM(I63:I85)</f>
        <v>4234.9999999999936</v>
      </c>
      <c r="J86" s="52">
        <f>SUM(J63:J85)</f>
        <v>6.3664629124104977E-12</v>
      </c>
      <c r="K86" s="73"/>
      <c r="L86" s="52">
        <f>SUM(L63:L85)</f>
        <v>4235</v>
      </c>
    </row>
    <row r="87" spans="1:12" x14ac:dyDescent="0.2">
      <c r="F87" s="1"/>
      <c r="H87" s="66"/>
      <c r="I87" s="66"/>
      <c r="J87" s="53"/>
    </row>
    <row r="88" spans="1:12" x14ac:dyDescent="0.2">
      <c r="B88" s="18"/>
      <c r="C88" s="18"/>
      <c r="D88" s="18"/>
    </row>
    <row r="89" spans="1:12" x14ac:dyDescent="0.2">
      <c r="B89" s="18"/>
      <c r="C89" s="18"/>
      <c r="D89" s="18"/>
    </row>
    <row r="90" spans="1:12" x14ac:dyDescent="0.2">
      <c r="B90" s="67"/>
      <c r="C90" s="46"/>
      <c r="D90" s="46"/>
    </row>
    <row r="91" spans="1:12" x14ac:dyDescent="0.2">
      <c r="B91" s="68"/>
      <c r="C91" s="46"/>
      <c r="D91" s="46"/>
    </row>
    <row r="92" spans="1:12" x14ac:dyDescent="0.2">
      <c r="B92" s="67"/>
      <c r="C92" s="46"/>
      <c r="D92" s="46"/>
    </row>
    <row r="95" spans="1:12" x14ac:dyDescent="0.2">
      <c r="A95" s="17"/>
    </row>
    <row r="96" spans="1:12" x14ac:dyDescent="0.2">
      <c r="A96" s="17"/>
    </row>
    <row r="97" spans="1:1" x14ac:dyDescent="0.2">
      <c r="A97" s="17"/>
    </row>
    <row r="98" spans="1:1" x14ac:dyDescent="0.2">
      <c r="A98" s="17"/>
    </row>
    <row r="99" spans="1:1" x14ac:dyDescent="0.2">
      <c r="A99" s="17"/>
    </row>
    <row r="100" spans="1:1" x14ac:dyDescent="0.2">
      <c r="A100" s="17"/>
    </row>
  </sheetData>
  <mergeCells count="1">
    <mergeCell ref="F59:H59"/>
  </mergeCells>
  <pageMargins left="0.22" right="0.21" top="0.18" bottom="0.19" header="0.18" footer="0.18"/>
  <pageSetup scale="52" orientation="landscape" horizontalDpi="1200" verticalDpi="1200" r:id="rId1"/>
  <headerFooter alignWithMargins="0">
    <oddFooter>&amp;R&amp;F;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/>
  </sheetViews>
  <sheetFormatPr defaultRowHeight="12.75" x14ac:dyDescent="0.2"/>
  <cols>
    <col min="1" max="1" width="10.5703125" customWidth="1"/>
    <col min="2" max="2" width="19.7109375" customWidth="1"/>
    <col min="3" max="3" width="11.85546875" customWidth="1"/>
    <col min="4" max="4" width="38.28515625" customWidth="1"/>
    <col min="5" max="5" width="2.140625" customWidth="1"/>
    <col min="6" max="6" width="27.28515625" customWidth="1"/>
    <col min="7" max="7" width="14.42578125" customWidth="1"/>
    <col min="8" max="8" width="14.85546875" customWidth="1"/>
    <col min="9" max="9" width="14.7109375" customWidth="1"/>
    <col min="10" max="10" width="17.28515625" bestFit="1" customWidth="1"/>
    <col min="11" max="11" width="19.42578125" bestFit="1" customWidth="1"/>
    <col min="12" max="12" width="19.28515625" style="18" customWidth="1"/>
  </cols>
  <sheetData>
    <row r="1" spans="1:12" x14ac:dyDescent="0.2">
      <c r="E1" s="1" t="s">
        <v>0</v>
      </c>
      <c r="J1" t="s">
        <v>1</v>
      </c>
      <c r="L1"/>
    </row>
    <row r="2" spans="1:12" x14ac:dyDescent="0.2">
      <c r="A2" s="2" t="s">
        <v>99</v>
      </c>
      <c r="B2" s="2"/>
      <c r="C2" s="2"/>
      <c r="D2" s="2" t="s">
        <v>100</v>
      </c>
      <c r="E2" s="2"/>
      <c r="F2" s="2"/>
      <c r="G2" s="2"/>
      <c r="H2" s="2"/>
      <c r="I2" s="2"/>
      <c r="J2" s="87" t="s">
        <v>117</v>
      </c>
      <c r="K2" s="2"/>
      <c r="L2" s="2"/>
    </row>
    <row r="3" spans="1:12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2</v>
      </c>
      <c r="K3" s="2"/>
      <c r="L3" s="2"/>
    </row>
    <row r="4" spans="1:12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2"/>
      <c r="B5" s="2" t="s">
        <v>4</v>
      </c>
      <c r="C5" s="3" t="s">
        <v>5</v>
      </c>
      <c r="D5" s="2"/>
      <c r="E5" s="2"/>
      <c r="F5" s="2"/>
      <c r="G5" s="2"/>
      <c r="H5" s="2"/>
      <c r="I5" s="2"/>
      <c r="J5" s="2"/>
      <c r="K5" s="2"/>
      <c r="L5" s="2"/>
    </row>
    <row r="6" spans="1:12" x14ac:dyDescent="0.2">
      <c r="A6" s="2"/>
      <c r="B6" s="2" t="s">
        <v>6</v>
      </c>
      <c r="C6" s="2" t="s">
        <v>97</v>
      </c>
      <c r="D6" s="2"/>
      <c r="E6" s="2"/>
      <c r="F6" s="2"/>
      <c r="G6" s="2"/>
      <c r="H6" s="2"/>
      <c r="I6" s="2"/>
      <c r="J6" s="2"/>
      <c r="K6" s="2"/>
      <c r="L6" s="2"/>
    </row>
    <row r="7" spans="1:12" x14ac:dyDescent="0.2">
      <c r="A7" s="2"/>
      <c r="B7" s="87" t="s">
        <v>119</v>
      </c>
      <c r="C7" s="2" t="s">
        <v>98</v>
      </c>
      <c r="D7" s="2"/>
      <c r="E7" s="2"/>
      <c r="F7" s="2"/>
      <c r="G7" s="2"/>
      <c r="H7" s="2"/>
      <c r="I7" s="2"/>
      <c r="J7" s="2"/>
      <c r="K7" s="2"/>
      <c r="L7" s="2"/>
    </row>
    <row r="8" spans="1:12" x14ac:dyDescent="0.2">
      <c r="A8" s="2"/>
      <c r="B8" s="2" t="s">
        <v>7</v>
      </c>
      <c r="C8" s="2" t="s">
        <v>115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2"/>
      <c r="B9" s="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2"/>
      <c r="B10" s="2" t="s">
        <v>102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">
      <c r="A11" s="2"/>
      <c r="B11" s="2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A12" s="2"/>
      <c r="B12" s="87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A14" s="2"/>
      <c r="B14" s="2"/>
      <c r="D14" s="2" t="s">
        <v>10</v>
      </c>
      <c r="E14" s="2"/>
      <c r="F14" s="4" t="s">
        <v>11</v>
      </c>
      <c r="G14" s="4" t="s">
        <v>12</v>
      </c>
      <c r="H14" s="4"/>
      <c r="I14" s="4"/>
      <c r="J14" s="4"/>
      <c r="K14" s="4" t="s">
        <v>13</v>
      </c>
      <c r="L14"/>
    </row>
    <row r="15" spans="1:12" x14ac:dyDescent="0.2">
      <c r="A15" s="3" t="s">
        <v>14</v>
      </c>
      <c r="B15" s="3" t="s">
        <v>15</v>
      </c>
      <c r="D15" s="3" t="s">
        <v>16</v>
      </c>
      <c r="E15" s="2"/>
      <c r="F15" s="5" t="s">
        <v>10</v>
      </c>
      <c r="G15" s="5" t="s">
        <v>10</v>
      </c>
      <c r="H15" s="6" t="s">
        <v>17</v>
      </c>
      <c r="I15" s="7" t="s">
        <v>18</v>
      </c>
      <c r="J15" s="5" t="s">
        <v>94</v>
      </c>
      <c r="K15" s="6" t="s">
        <v>19</v>
      </c>
      <c r="L15"/>
    </row>
    <row r="16" spans="1:12" x14ac:dyDescent="0.2">
      <c r="A16" s="3"/>
      <c r="B16" s="3"/>
      <c r="D16" s="3"/>
      <c r="E16" s="2"/>
      <c r="F16" s="9"/>
      <c r="G16" s="9"/>
      <c r="H16" s="34"/>
      <c r="I16" s="81"/>
      <c r="J16" s="9"/>
      <c r="K16" s="34"/>
      <c r="L16"/>
    </row>
    <row r="17" spans="1:12" x14ac:dyDescent="0.2">
      <c r="A17" s="13" t="s">
        <v>101</v>
      </c>
      <c r="B17" s="2"/>
      <c r="C17" s="2"/>
      <c r="D17" s="2"/>
      <c r="E17" s="2"/>
      <c r="F17" s="2"/>
      <c r="G17" s="2"/>
      <c r="I17" s="2"/>
      <c r="J17" s="2"/>
      <c r="L17"/>
    </row>
    <row r="18" spans="1:12" x14ac:dyDescent="0.2">
      <c r="A18" s="9">
        <v>20</v>
      </c>
      <c r="B18">
        <v>64425</v>
      </c>
      <c r="C18" s="8" t="s">
        <v>103</v>
      </c>
      <c r="D18" s="10" t="s">
        <v>105</v>
      </c>
      <c r="F18" s="11">
        <v>-80200</v>
      </c>
      <c r="G18" s="11">
        <v>-90400</v>
      </c>
      <c r="H18" s="11">
        <v>-90400</v>
      </c>
      <c r="I18" s="11">
        <f>G18-H18</f>
        <v>0</v>
      </c>
      <c r="J18" s="11">
        <v>0</v>
      </c>
      <c r="K18" s="11">
        <f>I18-J18</f>
        <v>0</v>
      </c>
      <c r="L18"/>
    </row>
    <row r="19" spans="1:12" x14ac:dyDescent="0.2">
      <c r="A19" s="9">
        <v>20</v>
      </c>
      <c r="B19">
        <v>64425</v>
      </c>
      <c r="C19" s="8" t="s">
        <v>104</v>
      </c>
      <c r="D19" s="10" t="s">
        <v>78</v>
      </c>
      <c r="F19" s="11">
        <v>0</v>
      </c>
      <c r="G19" s="11">
        <v>0</v>
      </c>
      <c r="H19" s="11">
        <v>0</v>
      </c>
      <c r="I19" s="11">
        <f>G19-H19</f>
        <v>0</v>
      </c>
      <c r="J19" s="11">
        <v>0</v>
      </c>
      <c r="K19" s="11">
        <f>I19-J19</f>
        <v>0</v>
      </c>
      <c r="L19"/>
    </row>
    <row r="20" spans="1:12" ht="13.5" x14ac:dyDescent="0.25">
      <c r="A20" s="12" t="s">
        <v>110</v>
      </c>
      <c r="B20" s="80"/>
      <c r="C20" s="2"/>
      <c r="D20" s="10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/>
    </row>
    <row r="21" spans="1:12" x14ac:dyDescent="0.2">
      <c r="A21" s="12" t="s">
        <v>111</v>
      </c>
      <c r="B21" s="2"/>
      <c r="C21" s="2"/>
      <c r="D21" s="10"/>
      <c r="F21" s="11">
        <f t="shared" ref="F21:K21" si="0">SUM(F18:F19)</f>
        <v>-80200</v>
      </c>
      <c r="G21" s="11">
        <f t="shared" si="0"/>
        <v>-90400</v>
      </c>
      <c r="H21" s="11">
        <f t="shared" si="0"/>
        <v>-90400</v>
      </c>
      <c r="I21" s="11">
        <f t="shared" si="0"/>
        <v>0</v>
      </c>
      <c r="J21" s="11">
        <f t="shared" si="0"/>
        <v>0</v>
      </c>
      <c r="K21" s="11">
        <f t="shared" si="0"/>
        <v>0</v>
      </c>
      <c r="L21"/>
    </row>
    <row r="22" spans="1:12" x14ac:dyDescent="0.2">
      <c r="A22" s="2"/>
      <c r="B22" s="2"/>
      <c r="C22" s="2"/>
      <c r="D22" s="2"/>
      <c r="E22" s="2"/>
      <c r="F22" s="2"/>
      <c r="G22" s="2"/>
      <c r="I22" s="2"/>
      <c r="J22" s="2"/>
      <c r="L22"/>
    </row>
    <row r="23" spans="1:12" x14ac:dyDescent="0.2">
      <c r="A23" s="2"/>
      <c r="B23" s="2"/>
      <c r="C23" s="2"/>
      <c r="D23" s="2"/>
      <c r="E23" s="2"/>
      <c r="F23" s="2"/>
      <c r="G23" s="2"/>
      <c r="I23" s="2"/>
      <c r="J23" s="2"/>
      <c r="L23"/>
    </row>
    <row r="24" spans="1:12" x14ac:dyDescent="0.2">
      <c r="A24" s="13" t="s">
        <v>101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/>
    </row>
    <row r="25" spans="1:12" x14ac:dyDescent="0.2">
      <c r="A25" s="9">
        <v>76</v>
      </c>
      <c r="B25">
        <v>64425</v>
      </c>
      <c r="C25" s="8" t="s">
        <v>103</v>
      </c>
      <c r="D25" s="14" t="s">
        <v>70</v>
      </c>
      <c r="F25" s="11">
        <v>0</v>
      </c>
      <c r="G25" s="11">
        <v>0</v>
      </c>
      <c r="H25" s="11">
        <v>0</v>
      </c>
      <c r="I25" s="11">
        <f>G25-H25</f>
        <v>0</v>
      </c>
      <c r="J25" s="11">
        <v>0</v>
      </c>
      <c r="K25" s="11">
        <f>I25-J25</f>
        <v>0</v>
      </c>
      <c r="L25"/>
    </row>
    <row r="26" spans="1:12" x14ac:dyDescent="0.2">
      <c r="A26" s="9">
        <v>76</v>
      </c>
      <c r="B26">
        <v>64425</v>
      </c>
      <c r="C26" s="8" t="s">
        <v>103</v>
      </c>
      <c r="D26" s="2" t="s">
        <v>20</v>
      </c>
      <c r="F26" s="11">
        <v>50000</v>
      </c>
      <c r="G26" s="11">
        <v>50466.67</v>
      </c>
      <c r="H26" s="11">
        <f>(50000/12)*10+8800</f>
        <v>50466.666666666672</v>
      </c>
      <c r="I26" s="11">
        <f t="shared" ref="I26:I45" si="1">G26-H26</f>
        <v>3.3333333267364651E-3</v>
      </c>
      <c r="J26" s="11">
        <v>0</v>
      </c>
      <c r="K26" s="11">
        <f t="shared" ref="K26:K45" si="2">I26-J26</f>
        <v>3.3333333267364651E-3</v>
      </c>
      <c r="L26"/>
    </row>
    <row r="27" spans="1:12" x14ac:dyDescent="0.2">
      <c r="A27" s="9">
        <v>76</v>
      </c>
      <c r="B27">
        <v>64425</v>
      </c>
      <c r="C27" s="8" t="s">
        <v>103</v>
      </c>
      <c r="D27" s="2" t="s">
        <v>79</v>
      </c>
      <c r="F27" s="11">
        <v>0</v>
      </c>
      <c r="G27" s="11">
        <v>0</v>
      </c>
      <c r="H27" s="11">
        <v>0</v>
      </c>
      <c r="I27" s="11">
        <f t="shared" si="1"/>
        <v>0</v>
      </c>
      <c r="J27" s="11">
        <v>0</v>
      </c>
      <c r="K27" s="11">
        <f t="shared" si="2"/>
        <v>0</v>
      </c>
      <c r="L27"/>
    </row>
    <row r="28" spans="1:12" x14ac:dyDescent="0.2">
      <c r="A28" s="9">
        <v>76</v>
      </c>
      <c r="B28">
        <v>64425</v>
      </c>
      <c r="C28" s="8" t="s">
        <v>103</v>
      </c>
      <c r="D28" s="2" t="s">
        <v>80</v>
      </c>
      <c r="F28" s="11">
        <v>10000</v>
      </c>
      <c r="G28" s="11">
        <f>10000-1666.67</f>
        <v>8333.33</v>
      </c>
      <c r="H28" s="11">
        <f>(10000/12)*10+F65</f>
        <v>8333.3333333333339</v>
      </c>
      <c r="I28" s="11">
        <f t="shared" si="1"/>
        <v>-3.3333333340124227E-3</v>
      </c>
      <c r="J28" s="11">
        <v>0</v>
      </c>
      <c r="K28" s="11">
        <f t="shared" si="2"/>
        <v>-3.3333333340124227E-3</v>
      </c>
      <c r="L28"/>
    </row>
    <row r="29" spans="1:12" x14ac:dyDescent="0.2">
      <c r="A29" s="9">
        <v>76</v>
      </c>
      <c r="B29">
        <v>64425</v>
      </c>
      <c r="C29" s="8" t="s">
        <v>103</v>
      </c>
      <c r="D29" s="2" t="s">
        <v>21</v>
      </c>
      <c r="F29" s="11">
        <v>8200</v>
      </c>
      <c r="G29" s="11">
        <f>8200-1366.67</f>
        <v>6833.33</v>
      </c>
      <c r="H29" s="11">
        <f>(8200/12)*10+F66</f>
        <v>6833.3333333333339</v>
      </c>
      <c r="I29" s="11">
        <f t="shared" si="1"/>
        <v>-3.3333333340124227E-3</v>
      </c>
      <c r="J29" s="11">
        <v>0</v>
      </c>
      <c r="K29" s="11">
        <f t="shared" si="2"/>
        <v>-3.3333333340124227E-3</v>
      </c>
      <c r="L29"/>
    </row>
    <row r="30" spans="1:12" x14ac:dyDescent="0.2">
      <c r="A30" s="9">
        <v>76</v>
      </c>
      <c r="B30">
        <v>64425</v>
      </c>
      <c r="C30" s="8" t="s">
        <v>103</v>
      </c>
      <c r="D30" s="2" t="s">
        <v>86</v>
      </c>
      <c r="F30" s="11">
        <v>0</v>
      </c>
      <c r="G30" s="11">
        <v>0</v>
      </c>
      <c r="H30" s="11">
        <v>0</v>
      </c>
      <c r="I30" s="11">
        <f>G30-H30</f>
        <v>0</v>
      </c>
      <c r="J30" s="11">
        <v>0</v>
      </c>
      <c r="K30" s="11">
        <f t="shared" si="2"/>
        <v>0</v>
      </c>
      <c r="L30"/>
    </row>
    <row r="31" spans="1:12" x14ac:dyDescent="0.2">
      <c r="A31" s="9">
        <v>76</v>
      </c>
      <c r="B31">
        <v>64425</v>
      </c>
      <c r="C31" s="8" t="s">
        <v>103</v>
      </c>
      <c r="D31" s="2" t="s">
        <v>22</v>
      </c>
      <c r="F31" s="11">
        <v>500</v>
      </c>
      <c r="G31" s="11">
        <v>490</v>
      </c>
      <c r="H31" s="11">
        <v>490</v>
      </c>
      <c r="I31" s="11">
        <f t="shared" si="1"/>
        <v>0</v>
      </c>
      <c r="J31" s="11">
        <v>0</v>
      </c>
      <c r="K31" s="11">
        <f t="shared" si="2"/>
        <v>0</v>
      </c>
      <c r="L31"/>
    </row>
    <row r="32" spans="1:12" x14ac:dyDescent="0.2">
      <c r="A32" s="9">
        <v>76</v>
      </c>
      <c r="B32">
        <v>64425</v>
      </c>
      <c r="C32" s="8" t="s">
        <v>103</v>
      </c>
      <c r="D32" s="2" t="s">
        <v>23</v>
      </c>
      <c r="F32" s="11">
        <v>1000</v>
      </c>
      <c r="G32" s="11">
        <v>1100</v>
      </c>
      <c r="H32" s="11">
        <v>1100</v>
      </c>
      <c r="I32" s="11">
        <f t="shared" si="1"/>
        <v>0</v>
      </c>
      <c r="J32" s="11">
        <v>0</v>
      </c>
      <c r="K32" s="11">
        <f t="shared" si="2"/>
        <v>0</v>
      </c>
      <c r="L32"/>
    </row>
    <row r="33" spans="1:12" x14ac:dyDescent="0.2">
      <c r="A33" s="9">
        <v>76</v>
      </c>
      <c r="B33">
        <v>64425</v>
      </c>
      <c r="C33" s="8" t="s">
        <v>103</v>
      </c>
      <c r="D33" s="2" t="s">
        <v>24</v>
      </c>
      <c r="F33" s="11">
        <v>1000</v>
      </c>
      <c r="G33" s="11">
        <v>1475</v>
      </c>
      <c r="H33" s="11">
        <v>1475</v>
      </c>
      <c r="I33" s="11">
        <f t="shared" si="1"/>
        <v>0</v>
      </c>
      <c r="J33" s="11">
        <v>0</v>
      </c>
      <c r="K33" s="11">
        <f t="shared" si="2"/>
        <v>0</v>
      </c>
      <c r="L33"/>
    </row>
    <row r="34" spans="1:12" x14ac:dyDescent="0.2">
      <c r="A34" s="9">
        <v>76</v>
      </c>
      <c r="B34">
        <v>64425</v>
      </c>
      <c r="C34" s="8" t="s">
        <v>103</v>
      </c>
      <c r="D34" s="2" t="s">
        <v>25</v>
      </c>
      <c r="F34" s="11">
        <v>1000</v>
      </c>
      <c r="G34" s="11">
        <v>900</v>
      </c>
      <c r="H34" s="11">
        <v>900</v>
      </c>
      <c r="I34" s="11">
        <f t="shared" si="1"/>
        <v>0</v>
      </c>
      <c r="J34" s="11">
        <v>0</v>
      </c>
      <c r="K34" s="11">
        <f t="shared" si="2"/>
        <v>0</v>
      </c>
      <c r="L34"/>
    </row>
    <row r="35" spans="1:12" x14ac:dyDescent="0.2">
      <c r="A35" s="9">
        <v>76</v>
      </c>
      <c r="B35">
        <v>64425</v>
      </c>
      <c r="C35" s="8" t="s">
        <v>103</v>
      </c>
      <c r="D35" s="2" t="s">
        <v>26</v>
      </c>
      <c r="F35" s="11">
        <v>1800</v>
      </c>
      <c r="G35" s="11">
        <v>1900</v>
      </c>
      <c r="H35" s="11">
        <v>1900</v>
      </c>
      <c r="I35" s="11">
        <f t="shared" si="1"/>
        <v>0</v>
      </c>
      <c r="J35" s="11">
        <v>0</v>
      </c>
      <c r="K35" s="11">
        <f t="shared" si="2"/>
        <v>0</v>
      </c>
      <c r="L35"/>
    </row>
    <row r="36" spans="1:12" x14ac:dyDescent="0.2">
      <c r="A36" s="9">
        <v>76</v>
      </c>
      <c r="B36">
        <v>64425</v>
      </c>
      <c r="C36" s="8" t="s">
        <v>103</v>
      </c>
      <c r="D36" s="2" t="s">
        <v>27</v>
      </c>
      <c r="F36" s="11">
        <v>200</v>
      </c>
      <c r="G36" s="11">
        <v>200</v>
      </c>
      <c r="H36" s="11">
        <v>200</v>
      </c>
      <c r="I36" s="11">
        <f t="shared" si="1"/>
        <v>0</v>
      </c>
      <c r="J36" s="11">
        <v>0</v>
      </c>
      <c r="K36" s="11">
        <f t="shared" si="2"/>
        <v>0</v>
      </c>
      <c r="L36"/>
    </row>
    <row r="37" spans="1:12" x14ac:dyDescent="0.2">
      <c r="A37" s="9">
        <v>76</v>
      </c>
      <c r="B37">
        <v>64425</v>
      </c>
      <c r="C37" s="8" t="s">
        <v>103</v>
      </c>
      <c r="D37" s="2" t="s">
        <v>28</v>
      </c>
      <c r="F37" s="11">
        <v>0</v>
      </c>
      <c r="G37" s="11">
        <v>0</v>
      </c>
      <c r="H37" s="11">
        <v>0</v>
      </c>
      <c r="I37" s="11">
        <f t="shared" si="1"/>
        <v>0</v>
      </c>
      <c r="J37" s="11">
        <v>0</v>
      </c>
      <c r="K37" s="11">
        <f t="shared" si="2"/>
        <v>0</v>
      </c>
      <c r="L37"/>
    </row>
    <row r="38" spans="1:12" x14ac:dyDescent="0.2">
      <c r="A38" s="9">
        <v>76</v>
      </c>
      <c r="B38">
        <v>64425</v>
      </c>
      <c r="C38" s="8" t="s">
        <v>103</v>
      </c>
      <c r="D38" s="2" t="s">
        <v>29</v>
      </c>
      <c r="F38" s="11">
        <v>500</v>
      </c>
      <c r="G38" s="11">
        <v>500</v>
      </c>
      <c r="H38" s="11">
        <v>500</v>
      </c>
      <c r="I38" s="11">
        <f t="shared" si="1"/>
        <v>0</v>
      </c>
      <c r="J38" s="11">
        <v>0</v>
      </c>
      <c r="K38" s="11">
        <f t="shared" si="2"/>
        <v>0</v>
      </c>
      <c r="L38"/>
    </row>
    <row r="39" spans="1:12" x14ac:dyDescent="0.2">
      <c r="A39" s="9">
        <v>76</v>
      </c>
      <c r="B39">
        <v>64425</v>
      </c>
      <c r="C39" s="8" t="s">
        <v>103</v>
      </c>
      <c r="D39" s="2" t="s">
        <v>71</v>
      </c>
      <c r="F39" s="11">
        <v>0</v>
      </c>
      <c r="G39" s="11">
        <v>0</v>
      </c>
      <c r="H39" s="11">
        <v>0</v>
      </c>
      <c r="I39" s="11">
        <f t="shared" si="1"/>
        <v>0</v>
      </c>
      <c r="J39" s="11">
        <v>0</v>
      </c>
      <c r="K39" s="11">
        <f t="shared" si="2"/>
        <v>0</v>
      </c>
      <c r="L39"/>
    </row>
    <row r="40" spans="1:12" x14ac:dyDescent="0.2">
      <c r="A40" s="9">
        <v>76</v>
      </c>
      <c r="B40">
        <v>64425</v>
      </c>
      <c r="C40" s="8" t="s">
        <v>103</v>
      </c>
      <c r="D40" s="2" t="s">
        <v>72</v>
      </c>
      <c r="F40" s="11">
        <v>0</v>
      </c>
      <c r="G40" s="11">
        <v>0</v>
      </c>
      <c r="H40" s="11">
        <v>0</v>
      </c>
      <c r="I40" s="11">
        <f t="shared" si="1"/>
        <v>0</v>
      </c>
      <c r="J40" s="11">
        <v>0</v>
      </c>
      <c r="K40" s="11">
        <f t="shared" si="2"/>
        <v>0</v>
      </c>
      <c r="L40"/>
    </row>
    <row r="41" spans="1:12" x14ac:dyDescent="0.2">
      <c r="A41" s="9">
        <v>76</v>
      </c>
      <c r="B41">
        <v>64425</v>
      </c>
      <c r="C41" s="8" t="s">
        <v>103</v>
      </c>
      <c r="D41" s="2" t="s">
        <v>84</v>
      </c>
      <c r="F41" s="11">
        <v>1000</v>
      </c>
      <c r="G41" s="11">
        <v>9000</v>
      </c>
      <c r="H41" s="11">
        <v>9000</v>
      </c>
      <c r="I41" s="11">
        <f t="shared" si="1"/>
        <v>0</v>
      </c>
      <c r="J41" s="11">
        <v>0</v>
      </c>
      <c r="K41" s="11">
        <f t="shared" si="2"/>
        <v>0</v>
      </c>
      <c r="L41"/>
    </row>
    <row r="42" spans="1:12" x14ac:dyDescent="0.2">
      <c r="A42" s="9">
        <v>76</v>
      </c>
      <c r="B42">
        <v>64425</v>
      </c>
      <c r="C42" s="8" t="s">
        <v>103</v>
      </c>
      <c r="D42" s="2" t="s">
        <v>83</v>
      </c>
      <c r="F42" s="11">
        <v>5000</v>
      </c>
      <c r="G42" s="11">
        <v>4966.67</v>
      </c>
      <c r="H42" s="11">
        <f>(5000/12)*10+800</f>
        <v>4966.666666666667</v>
      </c>
      <c r="I42" s="11">
        <f t="shared" si="1"/>
        <v>3.333333333102928E-3</v>
      </c>
      <c r="J42" s="11">
        <v>0</v>
      </c>
      <c r="K42" s="11">
        <f t="shared" si="2"/>
        <v>3.333333333102928E-3</v>
      </c>
      <c r="L42"/>
    </row>
    <row r="43" spans="1:12" x14ac:dyDescent="0.2">
      <c r="A43" s="9">
        <v>76</v>
      </c>
      <c r="B43">
        <v>64425</v>
      </c>
      <c r="C43" s="8" t="s">
        <v>103</v>
      </c>
      <c r="D43" s="2" t="s">
        <v>85</v>
      </c>
      <c r="F43" s="11">
        <v>0</v>
      </c>
      <c r="G43" s="11">
        <v>4235</v>
      </c>
      <c r="H43" s="11">
        <v>0</v>
      </c>
      <c r="I43" s="11">
        <f t="shared" si="1"/>
        <v>4235</v>
      </c>
      <c r="J43" s="11">
        <v>0</v>
      </c>
      <c r="K43" s="11">
        <f t="shared" si="2"/>
        <v>4235</v>
      </c>
      <c r="L43"/>
    </row>
    <row r="44" spans="1:12" x14ac:dyDescent="0.2">
      <c r="A44" s="9">
        <v>76</v>
      </c>
      <c r="B44">
        <v>64425</v>
      </c>
      <c r="C44" s="8" t="s">
        <v>103</v>
      </c>
      <c r="D44" s="2" t="s">
        <v>81</v>
      </c>
      <c r="F44" s="11">
        <v>0</v>
      </c>
      <c r="G44" s="11">
        <v>0</v>
      </c>
      <c r="H44" s="11">
        <v>0</v>
      </c>
      <c r="I44" s="11">
        <f t="shared" si="1"/>
        <v>0</v>
      </c>
      <c r="J44" s="11">
        <v>0</v>
      </c>
      <c r="K44" s="11">
        <f t="shared" si="2"/>
        <v>0</v>
      </c>
      <c r="L44"/>
    </row>
    <row r="45" spans="1:12" x14ac:dyDescent="0.2">
      <c r="A45" s="9">
        <v>76</v>
      </c>
      <c r="B45">
        <v>64425</v>
      </c>
      <c r="C45" s="8" t="s">
        <v>103</v>
      </c>
      <c r="D45" s="2" t="s">
        <v>82</v>
      </c>
      <c r="F45" s="11">
        <v>0</v>
      </c>
      <c r="G45" s="11">
        <v>0</v>
      </c>
      <c r="H45" s="11">
        <v>0</v>
      </c>
      <c r="I45" s="11">
        <f t="shared" si="1"/>
        <v>0</v>
      </c>
      <c r="J45" s="11">
        <v>0</v>
      </c>
      <c r="K45" s="11">
        <f t="shared" si="2"/>
        <v>0</v>
      </c>
      <c r="L45"/>
    </row>
    <row r="46" spans="1:12" x14ac:dyDescent="0.2">
      <c r="A46" s="15" t="s">
        <v>107</v>
      </c>
      <c r="B46" s="2"/>
      <c r="C46" s="2"/>
      <c r="D46" s="10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/>
    </row>
    <row r="47" spans="1:12" x14ac:dyDescent="0.2">
      <c r="A47" s="12" t="s">
        <v>108</v>
      </c>
      <c r="B47" s="2"/>
      <c r="C47" s="2"/>
      <c r="D47" s="10"/>
      <c r="F47" s="11">
        <f>SUM(F25:F45)</f>
        <v>80200</v>
      </c>
      <c r="G47" s="11">
        <f>SUM(G25:G45)</f>
        <v>90400</v>
      </c>
      <c r="H47" s="11">
        <f t="shared" ref="H47:K47" si="3">SUM(H25:H45)</f>
        <v>86165.000000000015</v>
      </c>
      <c r="I47" s="11">
        <f t="shared" si="3"/>
        <v>4234.9999999999918</v>
      </c>
      <c r="J47" s="11">
        <f t="shared" si="3"/>
        <v>0</v>
      </c>
      <c r="K47" s="11">
        <f t="shared" si="3"/>
        <v>4234.9999999999918</v>
      </c>
      <c r="L47"/>
    </row>
    <row r="48" spans="1:12" x14ac:dyDescent="0.2">
      <c r="G48" s="19"/>
      <c r="H48" s="19"/>
      <c r="I48" s="19"/>
      <c r="J48" s="19"/>
      <c r="K48" s="19"/>
      <c r="L48"/>
    </row>
    <row r="49" spans="1:12" x14ac:dyDescent="0.2">
      <c r="A49" s="2"/>
      <c r="B49" s="2"/>
      <c r="C49" s="2"/>
      <c r="D49" s="10"/>
      <c r="E49" s="10"/>
      <c r="F49" s="19">
        <f>F21+F47</f>
        <v>0</v>
      </c>
      <c r="G49" s="19">
        <f>G21+G47</f>
        <v>0</v>
      </c>
      <c r="H49" s="93">
        <f>H21+H47</f>
        <v>-4234.9999999999854</v>
      </c>
      <c r="I49" s="11"/>
      <c r="J49" s="11"/>
      <c r="K49" s="11"/>
      <c r="L49"/>
    </row>
  </sheetData>
  <phoneticPr fontId="0" type="noConversion"/>
  <pageMargins left="0.18" right="0.28000000000000003" top="0.31" bottom="0.18" header="0.27" footer="0.18"/>
  <pageSetup scale="75" orientation="landscape" horizontalDpi="1200" verticalDpi="1200" r:id="rId1"/>
  <headerFooter alignWithMargins="0">
    <oddFooter>&amp;R&amp;F;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May Ledgers</vt:lpstr>
      <vt:lpstr>June Ledgers</vt:lpstr>
      <vt:lpstr>June Final Ledgers</vt:lpstr>
      <vt:lpstr>'June Final Ledgers'!Print_Area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Windows User</cp:lastModifiedBy>
  <cp:lastPrinted>2010-04-21T22:53:06Z</cp:lastPrinted>
  <dcterms:created xsi:type="dcterms:W3CDTF">2002-05-21T19:36:22Z</dcterms:created>
  <dcterms:modified xsi:type="dcterms:W3CDTF">2021-04-08T22:13:45Z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